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2120" windowHeight="8190" tabRatio="807" activeTab="0"/>
  </bookViews>
  <sheets>
    <sheet name="Opcoes" sheetId="1" r:id="rId1"/>
    <sheet name="Governança" sheetId="2" r:id="rId2"/>
    <sheet name="Estrategia e Planos" sheetId="3" r:id="rId3"/>
    <sheet name="Publico alvo" sheetId="4" r:id="rId4"/>
    <sheet name="Interesse Publico e Cidadania" sheetId="5" r:id="rId5"/>
    <sheet name="Informacao Conhecimento" sheetId="6" r:id="rId6"/>
    <sheet name="Pessoas" sheetId="7" r:id="rId7"/>
    <sheet name="Processos" sheetId="8" r:id="rId8"/>
    <sheet name="Resultados" sheetId="9" r:id="rId9"/>
    <sheet name="Quadro Pontuacao" sheetId="10" r:id="rId10"/>
    <sheet name="Estágio Global" sheetId="11" r:id="rId11"/>
    <sheet name="Glossario" sheetId="12" r:id="rId12"/>
    <sheet name="Pontos_Cr1" sheetId="13" r:id="rId13"/>
  </sheets>
  <externalReferences>
    <externalReference r:id="rId16"/>
  </externalReferences>
  <definedNames>
    <definedName name="_ftn1" localSheetId="12">'Pontos_Cr1'!#REF!</definedName>
    <definedName name="_ftn1" localSheetId="8">'[1]Governança'!#REF!</definedName>
    <definedName name="_ftn1">'Governança'!#REF!</definedName>
    <definedName name="_ftn2" localSheetId="12">'Pontos_Cr1'!#REF!</definedName>
    <definedName name="_ftn2" localSheetId="8">'[1]Governança'!#REF!</definedName>
    <definedName name="_ftn2">'Governança'!#REF!</definedName>
    <definedName name="_ftn3" localSheetId="12">'Pontos_Cr1'!#REF!</definedName>
    <definedName name="_ftn3" localSheetId="8">'[1]Governança'!#REF!</definedName>
    <definedName name="_ftn3">'Governança'!#REF!</definedName>
    <definedName name="_ftnref1" localSheetId="12">'Pontos_Cr1'!#REF!</definedName>
    <definedName name="_ftnref1" localSheetId="8">'[1]Governança'!#REF!</definedName>
    <definedName name="_ftnref1">'Governança'!#REF!</definedName>
    <definedName name="_ftnref2" localSheetId="12">'Pontos_Cr1'!#REF!</definedName>
    <definedName name="_ftnref2" localSheetId="8">'[1]Governança'!#REF!</definedName>
    <definedName name="_ftnref2">'Governança'!#REF!</definedName>
    <definedName name="_ftnref3" localSheetId="12">'Pontos_Cr1'!#REF!</definedName>
    <definedName name="_ftnref3" localSheetId="8">'[1]Governança'!#REF!</definedName>
    <definedName name="_ftnref3">'Governança'!#REF!</definedName>
    <definedName name="alic" localSheetId="11">'Glossario'!$B$6</definedName>
    <definedName name="altc" localSheetId="11">'Glossario'!$B$7</definedName>
    <definedName name="_xlnm.Print_Area" localSheetId="12">'Pontos_Cr1'!#REF!</definedName>
    <definedName name="_xlnm.Print_Area">'Governança'!#REF!</definedName>
    <definedName name="carrc" localSheetId="11">'Glossario'!$B$15</definedName>
    <definedName name="infrel" localSheetId="5">'Informacao Conhecimento'!$B$13</definedName>
    <definedName name="infrel" localSheetId="6">'Pessoas'!$B$13</definedName>
    <definedName name="infrel" localSheetId="7">'Processos'!$B$13</definedName>
    <definedName name="infrel" localSheetId="8">'Resultados'!#REF!</definedName>
    <definedName name="memi" localSheetId="5">'Informacao Conhecimento'!$B$16</definedName>
    <definedName name="memi" localSheetId="6">'Pessoas'!$B$16</definedName>
    <definedName name="memi" localSheetId="7">'Processos'!$B$16</definedName>
    <definedName name="memi" localSheetId="8">'Resultados'!#REF!</definedName>
    <definedName name="orgtrab" localSheetId="6">'Pessoas'!$B$13</definedName>
    <definedName name="orgtrab" localSheetId="7">'Processos'!$B$13</definedName>
    <definedName name="orgtrab" localSheetId="8">'Resultados'!#REF!</definedName>
    <definedName name="procapo" localSheetId="7">'Processos'!$B$52</definedName>
    <definedName name="procapo" localSheetId="8">'Resultados'!#REF!</definedName>
    <definedName name="procfin" localSheetId="7">'Processos'!$B$10</definedName>
    <definedName name="procfin" localSheetId="8">'Resultados'!#REF!</definedName>
    <definedName name="_xlnm.Print_Titles">'Governança'!#REF!</definedName>
  </definedNames>
  <calcPr fullCalcOnLoad="1"/>
</workbook>
</file>

<file path=xl/comments10.xml><?xml version="1.0" encoding="utf-8"?>
<comments xmlns="http://schemas.openxmlformats.org/spreadsheetml/2006/main">
  <authors>
    <author>Janete</author>
  </authors>
  <commentList>
    <comment ref="J6" authorId="0">
      <text>
        <r>
          <rPr>
            <b/>
            <sz val="8"/>
            <rFont val="Tahoma"/>
            <family val="0"/>
          </rPr>
          <t>Janete:</t>
        </r>
        <r>
          <rPr>
            <sz val="8"/>
            <rFont val="Tahoma"/>
            <family val="0"/>
          </rPr>
          <t xml:space="preserve">
Práticas gerenciais altamente proativas, refinadas, inovadoras, totalmente disseminadas, com uso continuado, sustentados por um aprendizado permanente e plenamente integrados. Tendências favoráveis em todos os resultados. nível atual igual ou superior aos referenciais pertinentes para quase todos os indicadores. Liderança no setor reconhecida como "referencial de excelência" na maioria das áreas, dos processos ou dos produtos.</t>
        </r>
      </text>
    </comment>
    <comment ref="I6" authorId="0">
      <text>
        <r>
          <rPr>
            <b/>
            <sz val="8"/>
            <rFont val="Tahoma"/>
            <family val="0"/>
          </rPr>
          <t>Janete:</t>
        </r>
        <r>
          <rPr>
            <sz val="8"/>
            <rFont val="Tahoma"/>
            <family val="0"/>
          </rPr>
          <t xml:space="preserve">
Práticas gerenciais altamente proativas, refinadas, inovadoras, totalmente disseminadas, com uso continuado, sustentados por um aprendizado permanente e plenamente integrados. Tendências favoráveis em todos os resultados. nível atual igual ou superior aos referenciais pertinentes para quase todos os indicadores. Liderança no setor reconhecida como "referencial de excelência" na maioria das áreas, dos processos ou dos produtos.</t>
        </r>
      </text>
    </comment>
  </commentList>
</comments>
</file>

<file path=xl/sharedStrings.xml><?xml version="1.0" encoding="utf-8"?>
<sst xmlns="http://schemas.openxmlformats.org/spreadsheetml/2006/main" count="1275" uniqueCount="539">
  <si>
    <t>Classe</t>
  </si>
  <si>
    <t>Desempenho</t>
  </si>
  <si>
    <t>Não há</t>
  </si>
  <si>
    <t>alguns resultados</t>
  </si>
  <si>
    <t>multos resultados</t>
  </si>
  <si>
    <t>quase todos os resultados</t>
  </si>
  <si>
    <t>todos os resultados</t>
  </si>
  <si>
    <t>peso máximo</t>
  </si>
  <si>
    <t>8.1 Resultados da atividade finalística</t>
  </si>
  <si>
    <t>Pontuação máxima / assertiva</t>
  </si>
  <si>
    <t>Total (R)</t>
  </si>
  <si>
    <t>Resultados relativos às parcerias com entidades civis</t>
  </si>
  <si>
    <t>Resultados relativos à gestão orçamentária e financeira</t>
  </si>
  <si>
    <t>8.4 Resultados relativos à gestão orçamentária e financeira</t>
  </si>
  <si>
    <t>Percentual de execução financeira dos recursos previstos (orçamentados).</t>
  </si>
  <si>
    <t>Percentual de restos a pagar, inscritos no SIAFI.</t>
  </si>
  <si>
    <t>Relação entre previsão e arrecadação de receitas (incluindo multas, taxas, entre outras)</t>
  </si>
  <si>
    <t>Taxa de precatórios inscritos na LOA.</t>
  </si>
  <si>
    <t>Percentual de créditos adicionais em relação à dotação orçamentária inicial.</t>
  </si>
  <si>
    <t>Taxa de impacto do contingenciamento nos projetos.</t>
  </si>
  <si>
    <t>Evolução da receita patrimonial.</t>
  </si>
  <si>
    <t>Taxa de alcance das metas financeiras do PPA.</t>
  </si>
  <si>
    <t>Resultados dos Indicadores dos riscos financeiros.</t>
  </si>
  <si>
    <t>Resultados relativos à gestão de pessoas</t>
  </si>
  <si>
    <t>Crescimento/decréscimo do tamanho do quadro de servidores em relação ao ideal.</t>
  </si>
  <si>
    <t>Indicadores da composição do quadro de servidores, em relação à lotação ideal.</t>
  </si>
  <si>
    <t>Níveis de escolaridade dos servidores do quadro em relação aos níveis ideais.</t>
  </si>
  <si>
    <t>Resultados dos indicadores de crescimento/redução da folha de pagamento institucional.</t>
  </si>
  <si>
    <t>Resultados dos indicadores de ausências de servidores por licença-saúde, desdobrados por motivação (indicadores de licenças com motivações previstas em lei e sem motivação).</t>
  </si>
  <si>
    <t xml:space="preserve">Resultado dos indicadores de rotatividade dos servidores por ano. </t>
  </si>
  <si>
    <t>Resultado dos indicadores de servidores exonerados a pedido e por força de processo administrativo.</t>
  </si>
  <si>
    <t>Resultado dos indicadores de envelhecimento do quadro e de renovação do quadro.</t>
  </si>
  <si>
    <t>Resultado dos indicadores da avaliação de desempenho dos servidores.</t>
  </si>
  <si>
    <t>Resultado dos indicadores de clima organizacional: comprometimento profissional e satisfação.</t>
  </si>
  <si>
    <t>Resultado dos indicadores de ocupação de reserva de vagas de cargos efetivos e empregos públicos para pessoas com deficiência.</t>
  </si>
  <si>
    <t>Resultado dos indicadores de ocupação de cargos efetivos por negros e pardos.</t>
  </si>
  <si>
    <t>Resultado dos indicadores de ocupação de cargos em comissão por negros e pardos.</t>
  </si>
  <si>
    <t>Resultado dos indicadores de ocupação de cargos efetivos por mulheres.</t>
  </si>
  <si>
    <t>Resultado dos indicadores de ocupação de cargos em comissão por mulheres.</t>
  </si>
  <si>
    <t>Resultado dos indicadores relativos a vagas ocupadas de estagiários, por unidade administrativa</t>
  </si>
  <si>
    <t>Resultado dos indicadores relativos a sentenças judiciais relacionadas à gestão de pessoas.</t>
  </si>
  <si>
    <t>Resultado dos indicadores relativos a unidades internas com mão-de-obra terceirizada.</t>
  </si>
  <si>
    <t>Resultado dos indicadores relativos ao nº de aposentadorias e pensões em relação ao de servidores ativos.</t>
  </si>
  <si>
    <t>Resultado dos indicadores de valor gasto em aposentadorias e pensões em relação ao gasto com os ativos</t>
  </si>
  <si>
    <t>Resultados dos indicadores de risco humano.</t>
  </si>
  <si>
    <t>Resultados relativos à gestão de suprimentos e à gestão patrimonial</t>
  </si>
  <si>
    <t>8.5 Resultados relativos à gestão de pessoas</t>
  </si>
  <si>
    <t>8.6 Resultados relativos à gestão de suprimentos e à gestão patrimonial</t>
  </si>
  <si>
    <t xml:space="preserve">Resultados dos Indicadores da conservação dos imóveis. </t>
  </si>
  <si>
    <t>Resultados dos Indicadores da garantia de acessibilidade aos imóveis públicos.</t>
  </si>
  <si>
    <t xml:space="preserve">Resultados da avaliação imobiliária dos imóveis. </t>
  </si>
  <si>
    <t>Resultados dos Indicadores da segurança das instalações dos imóveis do órgão/entidade</t>
  </si>
  <si>
    <t>Resultados dos Indicadores de consumo de água.</t>
  </si>
  <si>
    <t xml:space="preserve">Resultados dos Indicadores de coleta seletiva de lixo. </t>
  </si>
  <si>
    <t xml:space="preserve">Resultados dos Indicadores de consumo de energia. </t>
  </si>
  <si>
    <t xml:space="preserve">Resultados dos Indicadores de descarte de peças de manutenção e bens inservíveis. </t>
  </si>
  <si>
    <t>Resultados dos Indicadores da educação de servidores para utilização e preservação do patrimônio público.</t>
  </si>
  <si>
    <t xml:space="preserve">Resultados das despesas com aquisição de bens e serviços, no mercado. </t>
  </si>
  <si>
    <t>Resultados dos indicadores de cumprimento dos prazos, nos contratos.</t>
  </si>
  <si>
    <t xml:space="preserve">Resultados dos Indicadores de qualidade dos contratos de compras. </t>
  </si>
  <si>
    <t xml:space="preserve">Resultados dos Indicadores de inconformidade no cumprimento dos contratos. </t>
  </si>
  <si>
    <t xml:space="preserve">Resultados dos Indicadores de revisões contratuais realizadas, por necessidade do serviço. </t>
  </si>
  <si>
    <t xml:space="preserve">Resultados dos Indicadores de formação do quadro de pessoal envolvido com os processos de aquisições. </t>
  </si>
  <si>
    <t>Resultados dos Indicadores de desempenho dos demais processos meio</t>
  </si>
  <si>
    <t>Resultados dos indicadores de nível de informatização dos processos meio</t>
  </si>
  <si>
    <r>
      <t>Resultados dos indicadores de gastos com limpeza e vigilância por m</t>
    </r>
    <r>
      <rPr>
        <vertAlign val="superscript"/>
        <sz val="10"/>
        <color indexed="55"/>
        <rFont val="Calibri"/>
        <family val="2"/>
      </rPr>
      <t>2</t>
    </r>
    <r>
      <rPr>
        <sz val="10"/>
        <color indexed="55"/>
        <rFont val="Calibri"/>
        <family val="2"/>
      </rPr>
      <t xml:space="preserve">. </t>
    </r>
  </si>
  <si>
    <t>Os servidores, parceiros, fornecedores e demais partes interessadas são envolvidos e conscientizados, quanto à  responsabilidade ambiental e ao compromisso público de contribuir para a conservação e otimização de recursos não renováveis e a preservação dos ecossistemas.</t>
  </si>
  <si>
    <t>Os eventuais impactos negativos, relacionados à atuação institucional, assim como as devidas ações corretivas, são comunicados à sociedade, especialmente quando há situação de risco.</t>
  </si>
  <si>
    <t>Há processos estruturados com o objetivo de assegurar que os  direitos alcançados por públicos específicos sejam observados e respeitados pelo órgão/entidade.</t>
  </si>
  <si>
    <r>
      <t>São adotadas as medidas cabíveis para a revisão e/ou adequação do ordenamento jurídico relativo à área de atuação institucional, sempre que esse se mostrar desalinhado ou desatualizado em relação ao pensamento social vigente</t>
    </r>
    <r>
      <rPr>
        <vertAlign val="superscript"/>
        <sz val="10"/>
        <color indexed="55"/>
        <rFont val="Calibri"/>
        <family val="2"/>
      </rPr>
      <t xml:space="preserve"> </t>
    </r>
  </si>
  <si>
    <t>O órgão/entidade adota práticas gerenciais que visam manter sua atuação institucional dentro da legalidade, ou seja, da estrita observância das disposições constitucionais e legais do regime administrativo da administração pública brasileira, conforme atestado pelos órgãos de controle interno e externo.</t>
  </si>
  <si>
    <t>4.2 Regime administrativo</t>
  </si>
  <si>
    <t xml:space="preserve">Os resultados das auditorias são analisados com vistas à identificação dos principais riscos operacionais e jurídicos dos processos e esses indicadores são incorporados ao sistema de gestão de risco institucional. </t>
  </si>
  <si>
    <t xml:space="preserve">Os servidores são estimulados e orientados à observância dos requisitos legais e normativos do regime administrativo e a padrões éticos de conduta, no exercício de suas competências. </t>
  </si>
  <si>
    <t>O órgão/entidade recorre às estruturas competentes do estado para promover a necessária alteração de dispositivos do regime administrativo que incidem sobre sua atuação e sobre o setor em que atua, sempre que constata a necessidade de revisão ou alteração, evitando a adoção de medidas não autorizadas para contornar o problema.</t>
  </si>
  <si>
    <t>Existe capacidade política, técnica e de operação para conduzir com eficácia e eficiência os processos de correição junto aos servidores e aos integrantes do sistema de liderança.</t>
  </si>
  <si>
    <t>Os processos que envolvem grande risco jurídico ou financeiro são monitorados e gerenciados com vistas a mitigar fraudes e riscos de corrupção</t>
  </si>
  <si>
    <t>A forma de condução dos processos de correição é percebida pelos servidores e integrantes do sistema de liderança como adequada, legítima e transparente e como uma sinalização de comprometimento da alta direção com a observância dos valores morais e requisitos legais da Administração Pública.</t>
  </si>
  <si>
    <t>4.3 Participação e controle social</t>
  </si>
  <si>
    <t xml:space="preserve">São disponibilizados aos segmentos sociais instrumentos para a sua efetiva participação nos processos de concepção de projetos, atividades e serviços do órgão/entidade. </t>
  </si>
  <si>
    <t>Há instâncias institucionalizadas de consulta e/ou participação dos representantes dos principais públicos alvos do órgão ou entidade nos processos institucionais, inclusive nos processos de governança..</t>
  </si>
  <si>
    <t>Há métodos e instrumentos que viabilizam o controle dos resultados institucionais pela sociedade e os cidadãos são orientados para o exercício desse controle.</t>
  </si>
  <si>
    <t>Há métodos e instrumentos para promover o controle dos resultados institucionais pelos órgãos superiores da Administração Pública; pelo Poder Legislativo e por outros representantes da sociedade.</t>
  </si>
  <si>
    <t>A alta direção incorpora os resultados da participação social nas decisões institucionais mediante mecanismos institucionalizados para a revisão dos processos, com base nos insumos obtidos daquela participação.</t>
  </si>
  <si>
    <t>Existem canais e instrumentos para a prestação de contas do desempenho e resultados institucionais diretamente à sociedade, com linguagem e conteúdo apropriados.</t>
  </si>
  <si>
    <t>A ouvidoria está estruturada para promover a participação social.</t>
  </si>
  <si>
    <t>O ouvidor (a) tem trânsito livre e acesso direto à alta direção, e poder para garantir a incorporação das informações e contribuições recebidas de usuários e cidadãos em geral no processo decisório.</t>
  </si>
  <si>
    <t>O desempenho da ouvidoria é monitorado e avaliado com base em indicadores e seus processos são melhorados ou inovados com vistas a melhor atender aos públicos alvos do órgão/entidade.</t>
  </si>
  <si>
    <t>3.2 Relacionamento com o público alvo</t>
  </si>
  <si>
    <t>A qualidade do atendimento é gerenciada, com base em padrões de desempenho preestabelecidos, que garantem que as atividades e serviços institucionais estejam acessíveis aos públicos alvos e tenham a cobertura esperada.</t>
  </si>
  <si>
    <t>As solicitações, reclamações ou sugestões, formais ou informais dos públicos alvos são tratadas e os seus resultados são informados ao(s) interessado(s) e repassadas às unidades da organização.</t>
  </si>
  <si>
    <t>INTERESSE PÚBLICO E CIDADANIA</t>
  </si>
  <si>
    <t>4.1</t>
  </si>
  <si>
    <t>4.2</t>
  </si>
  <si>
    <t>4.3</t>
  </si>
  <si>
    <t>Interesse público</t>
  </si>
  <si>
    <t>Regime administrativo</t>
  </si>
  <si>
    <t>Participação e controle social</t>
  </si>
  <si>
    <t>5 Informação e conhecimento</t>
  </si>
  <si>
    <t>5.1 Gestão da Informação</t>
  </si>
  <si>
    <t>5.2 Gestão do conhecimento</t>
  </si>
  <si>
    <t>São identificadas e selecionadas as informações necessárias para apoiar as atividades e serviços; para acompanhar a implementação da estratégia; e para subsidiar a tomada de decisão e o controle em todos os níveis.</t>
  </si>
  <si>
    <t>Os sistemas de informação são definidos, desenvolvidos, implementados e melhorados, visando a atender as necessidades identificadas.</t>
  </si>
  <si>
    <t>As informações utilizadas são confiáveis, seguras e atualizadas, além de acessíveis, fácil e rapidamente, pelos usuários.</t>
  </si>
  <si>
    <t>As bases de dados, ainda que de naturezas diferentes, estão integradas e convergentes e permitem que os diferentes sistemas cruzem informações entre si (interoperabilidade).</t>
  </si>
  <si>
    <t>As plataformas utilizadas nos sistemas informatizados. (exemplo: patrimônio, pessoal, transporte e outros) permitem alimentar informações relevantes dos sistemas estruturantes da Administração Pública.</t>
  </si>
  <si>
    <t xml:space="preserve">Há investimento sistemático na preservação da integridade e consistência dos bancos de dados institucionais. </t>
  </si>
  <si>
    <t>Há orientação institucional no sentido da realização periódica de cópia de segurança (backups), senhas de acesso, entre outras práticas de segurança.</t>
  </si>
  <si>
    <t>As informações históricas relacionadas ao desempenho e à memória institucional são preservadas.</t>
  </si>
  <si>
    <t>Existe um Plano Diretor de Tecnologia da Informação – PDTI  e ele é atualizado periodicamente.</t>
  </si>
  <si>
    <t>Os processos institucionais estão adequadamente projetados para atender às disposições da Lei de Acesso à Informação.</t>
  </si>
  <si>
    <t>A satisfação dos usuários com os serviços de informação é monitorada e avaliada a fim de identificar possíveis melhorias e/ou inovações nesses serviços.</t>
  </si>
  <si>
    <t xml:space="preserve">São identificados e registrados os conhecimentos institucionais mais importantes, tanto internamente (pessoas, documentos, sistemas de informação), como externamente, seja na Administração Pública, no mercado ou na sociedade. </t>
  </si>
  <si>
    <t>Há métodos e instrumentos gerenciais para promover a incorporação dos conhecimentos individuais dos servidores e integrantes do sistema de liderança (conhecimentos tácitos) no conhecimento coletivo e institucional (conhecimento explícito).</t>
  </si>
  <si>
    <t>O conhecimento existente no órgão/entidade (ou seja, as (pessoas, documentos, sistema de informação, etc.) e no ambiente externo (mercado ou sociedade) está mapeado, identificado e registrado.</t>
  </si>
  <si>
    <t>Há uma cultura institucional de valorização do conhecimento e da experiência dos integrantes do sistema de liderança e dos demais servidores, que visa preservar e ampliar os conhecimentos adquiridos na sua área de atuação.</t>
  </si>
  <si>
    <t xml:space="preserve">São utilizados mecanismos para difundir e compartilhar o conhecimento entre os integrantes do sistema de liderança e os demais servidores.  </t>
  </si>
  <si>
    <t>Existem sistemas de trabalho projetados para realizar a gestão do conhecimento institucional.</t>
  </si>
  <si>
    <t>São identificados os conhecimentos críticos necessários para que o órgão/entidade possa cumprir sua missão institucional e implementar sua estratégia.</t>
  </si>
  <si>
    <t xml:space="preserve">São adotadas tecnologias e rotinas gerenciais para manter e proteger os conhecimentos institucionais, incluindo o acervo do órgão/entidade, as informações históricas e os resultados de estudos e pesquisas realizadas. </t>
  </si>
  <si>
    <t>Os conhecimentos armazenados são acessados de forma rápida e fácil.</t>
  </si>
  <si>
    <t>INFORMAÇÃO E CONHECIMENT0</t>
  </si>
  <si>
    <t>Gestão da informação</t>
  </si>
  <si>
    <t>Gestão do conhecimento</t>
  </si>
  <si>
    <t>5.1</t>
  </si>
  <si>
    <t>5.2</t>
  </si>
  <si>
    <t>6 Pessoas</t>
  </si>
  <si>
    <t>6.1 Sistema de trabalho</t>
  </si>
  <si>
    <t>6.1</t>
  </si>
  <si>
    <t>Sistema de Trabalho</t>
  </si>
  <si>
    <t xml:space="preserve">Os sistemas de trabalho estão projetados de forma adequada ao exercício das competências. </t>
  </si>
  <si>
    <t>A projeção do quadro de pessoal e do sistema de liderança (cadeia de comando) do órgão/entidade observa as boas práticas do setor público. O sistema de liderança tem amplitude e modelo adequados às competências institucionais. .</t>
  </si>
  <si>
    <t>Os métodos e critérios utilizados para projetar e estruturar os sistemas de trabalho respeitam as características das atividades ou funções exercidas, as competências dos cargos e carreiras existentes no órgão/entidade e contribuem para o alcance da estratégia institucional.</t>
  </si>
  <si>
    <t>Na modelagem e na estruturação dos sistemas de trabalho, são consideradas as necessidades e as possibilidades de utilização de novas soluções tecnológicas.</t>
  </si>
  <si>
    <t>Na modelagem e na estruturação dos sistemas de trabalho são adotados modelos de estrutura organizacional e práticas de organização do trabalho que privilegiam a geração de aprendizado e novos conhecimentos.</t>
  </si>
  <si>
    <t xml:space="preserve">A modelagem e a estruturação dos sistemas de trabalho estão alinhadas à organização dos processos institucionais  e à estratégia e visam reforçar a cultura de gestão por resultados. </t>
  </si>
  <si>
    <t>A estrutura organizacional contempla instâncias de decisões, de assessoramento e de articulação técnica que promovem a integração interna dos níveis decisórios e dos diversos sistemas de trabalho e facilitam a atuação institucional em direção à estratégia.</t>
  </si>
  <si>
    <t>Os sistemas de trabalho são constituídos por postos de trabalho providos por servidores investidos em cargos efetivos, com competências profissionais que atendem, adequadamente, às atribuições legais do órgão/entidade.</t>
  </si>
  <si>
    <t>A estruturação e a distribuição dos cargos e funções públicas estão alinhadas com os sistemas de trabalho definidos, atendem à estratégia e são realizados com base nas prioridades institucionais.</t>
  </si>
  <si>
    <t>O provimento do quadro de pessoal respeita a lei e a norma, sendo evitado o uso dos institutos da contratação temporária, do estágio e do provimento de servidores sem vínculo em cargos em comissão para reposição da força de trabalho.</t>
  </si>
  <si>
    <t>Existem métodos e canais para a pactuação  de eventuais necessidades de adequação do sistema de trabalho junto às instâncias superiores competentes.</t>
  </si>
  <si>
    <t>O padrão remuneratório dos servidores do órgão/entidade é acompanhado e monitorado, com vistas à verificação da sua adequação às funções por eles exercidas.  .</t>
  </si>
  <si>
    <t>São adotas as medidas cabíveis para assegurar a  adequação do padrão remuneratório dos servidores do órgão/entidade.</t>
  </si>
  <si>
    <t>São adotados mecanismos para integrar as pessoas recém- admitidas no órgão/entidade e as para ele remanejadas, visando prepará-las para o exercício pleno de suas funções.</t>
  </si>
  <si>
    <t>São disponibilizados canais de interlocução e negociação com os servidores, com vistas a garantir o alto desempenho institucional.</t>
  </si>
  <si>
    <t>6.2 Desenvolvimento profissional</t>
  </si>
  <si>
    <t>Desenvolvimento profissional</t>
  </si>
  <si>
    <t>6.2</t>
  </si>
  <si>
    <t>São identificadas as necessidades de capacitação e de desenvolvimento profissional, junto à alta direção, aos integrantes do sistema de liderança e aos servidores.</t>
  </si>
  <si>
    <t>A identificação das necessidades de capacitação considera as competências requeridas  para os processos e para o êxito da estratégia.</t>
  </si>
  <si>
    <t>Os programas de capacitação e desenvolvimento abordam os valores e fundamentos da Administração Pública e o paradigma da gestão pública voltada para resultados e contribuem para consolidar o aprendizado organizacional.</t>
  </si>
  <si>
    <t>As competências profissionais requeridas são desenvolvidas, especialmente no que se refere a habilidades e experiência, inclusive com formação no ambiente de trabalho.</t>
  </si>
  <si>
    <t>É elaborado o plano de capacitação com base nas necessidades identificadas.</t>
  </si>
  <si>
    <t xml:space="preserve">O plano de capacitação contempla as necessidades de formação e de desenvolvimento dos servidores com potencial de liderança. </t>
  </si>
  <si>
    <t>São monitoradas e avaliadas a qualidade e a eficácia dos programas de capacitação e desenvolvimento profissional por meio de indicadores previamente definidos.</t>
  </si>
  <si>
    <t>O desempenho dos servidores e das equipes é avaliado com o objetivo de promover a melhoria do desempenho individual e institucional, considerando as metas estabelecidas</t>
  </si>
  <si>
    <t>É avaliada a competência profissional dos servidores, com base nas competências requeridas para cada cargo..</t>
  </si>
  <si>
    <t>Dispõe-se de um sistema de recompensas (remuneração e benefícios) que estimula o alcance de metas, o alto desempenho e o aprendizado.</t>
  </si>
  <si>
    <t>6.3 Qualidade de vida</t>
  </si>
  <si>
    <t>6.3</t>
  </si>
  <si>
    <t>Qualidade de vida</t>
  </si>
  <si>
    <t>Existem mecanismos para identificar e analisar as expectativas dos servidores e as necessidades do trabalho para subsidiar o desenvolvimento de políticas e programas para os servidores.</t>
  </si>
  <si>
    <t xml:space="preserve">São identificados e analisados os fatores de risco relacionados à saúde ocupacional e à segurança no trabalho, inclusive os relacionados à ergonomia. </t>
  </si>
  <si>
    <t>Os fatores de risco relacionados à saúde e à segurança do servidor subsidiam a implementação de ações corretivas, que visam a melhor qualidade de vida.</t>
  </si>
  <si>
    <t>Os fatores que afetam o bem-estar, a satisfação e a motivação dos servidores são identificados e gerenciados, de forma a favorecer a boa qualidade do clima organizacional.</t>
  </si>
  <si>
    <t xml:space="preserve">São viabilizados serviços e benefícios adicionais para os servidores, identificados a partir das pesquisas de clima organizacional e de boas práticas no setor. </t>
  </si>
  <si>
    <t>São desenvolvidas ações com o objetivo de melhorar a qualidade de vida dos servidores fora do ambiente de trabalho.</t>
  </si>
  <si>
    <t>São avaliados, por meio de indicadores, os fatores que afetam o bem-estar, a satisfação e a motivação dos servidores, considerando os diversos grupos de pessoas.</t>
  </si>
  <si>
    <t>São introduzidas medidas que ampliem a qualidade da integração, do comprometimento e da satisfação dos servidores com o trabalho e com o ambiente institucional.</t>
  </si>
  <si>
    <t>PROCESSOS</t>
  </si>
  <si>
    <t>PESSOAS</t>
  </si>
  <si>
    <t>7.1</t>
  </si>
  <si>
    <t>7.2</t>
  </si>
  <si>
    <t>7.3</t>
  </si>
  <si>
    <t>7.4</t>
  </si>
  <si>
    <t>7.5</t>
  </si>
  <si>
    <t>7 Processos</t>
  </si>
  <si>
    <t>7.1 Gestão dos processos finalísticos</t>
  </si>
  <si>
    <t>Gestão dos processos finalísticos</t>
  </si>
  <si>
    <t>Os processos finalísticos são projetados a partir da estratégia institucional, de forma a permitir o cumprimento de sua finalidade e das competências legais atribuídas ao órgão/entidade.</t>
  </si>
  <si>
    <t>A projeção de cada processo finalístico é realizada com base nos requisitos dos públicos alvos e demais partes interessadas e na estratégia institucional.</t>
  </si>
  <si>
    <t>A projeção dos processos finalísticos leva em conta os recursos disponíveis, as tecnologias, os novos conhecimentos existentes para o setor, os riscos e as possibilidades, especialmente as limitações legais e normativas</t>
  </si>
  <si>
    <t>São estabelecidos indicadores de desempenho para os processos finalísticos que possibilitam monitorar se os requisitos estão sendo atendidos.</t>
  </si>
  <si>
    <t xml:space="preserve">Os indicadores de desempenho dos processos finalísticos são monitorados, avaliados e controlados. </t>
  </si>
  <si>
    <t>Na projeção dos processos finalísticos e de apoio é assegurada a sua inter-relação e evitada a ocorrência de  lacunas e/ou sobreposições.</t>
  </si>
  <si>
    <t>Os processos finalísticos estão padronizados.</t>
  </si>
  <si>
    <t>Os processos finalísticos são analisados e melhorados, de forma a reduzir sua variabilidade, aumentar sua confiabilidade e ampliar sua capacidade de gerar resultados.</t>
  </si>
  <si>
    <t xml:space="preserve">Na projeção dos processos finalísticos, são previstos controles, especialmente dos pontos críticos, que possibilitam gerenciar e corrigir eventuais inconformidades </t>
  </si>
  <si>
    <t>São estimuladas e incorporadas inovações nos processos finalísticos.</t>
  </si>
  <si>
    <t xml:space="preserve">São identificadas e incorporadas as boas práticas relacionadas aos processos finalísticos de organizações de referência, de dentro e de fora do setor público.  </t>
  </si>
  <si>
    <t>Existem mecanismos para realinhar os processos finalísticos para responder à estratégia formulada, de forma rápida e em conformidade com as necessidades contextuais que se apresentam.</t>
  </si>
  <si>
    <t>7.2 Gestão do atendimento</t>
  </si>
  <si>
    <t>Gestão do atendimento</t>
  </si>
  <si>
    <t>Os processos de atendimento ao público estão identificados, classificados e diferenciados conforme os serviços oferecidos: administrativos, finalísticos, fornecimento de informações, entre outros.</t>
  </si>
  <si>
    <t>Os requisitos dos processos de atendimento estão definidos e os recursos necessários para a sua execução estão identificados</t>
  </si>
  <si>
    <t>As áreas de atendimento ao público estão estruturadas de forma adequada, com pessoal preparado, dotado das competências profissionais requeridas.</t>
  </si>
  <si>
    <t>Os processos de atendimento ao público são monitorados e avaliados, com base em indicadores de desempenho.</t>
  </si>
  <si>
    <t>Os processos de atendimento ao público são aprimorados, a partir da análise crítica do seu desempenho, para o melhor atendimento às necessidades e expectativas de seus públicos alvo e alinhamento às exigências da Lei de Acesso à Informação.</t>
  </si>
  <si>
    <t>Os resultados do atendimento ao público são analisados pela alta direção, sendo considerados no processo de formulação da estratégia institucional.</t>
  </si>
  <si>
    <t>Os processos de atendimento ao público são projetados de forma a assegurar acesso e qualidade de atendimento aos seus públicos alvo e capacidade de resposta aos servidores público..</t>
  </si>
  <si>
    <t>O acesso dos públicos alvos aos serviços de atendimento é assegurado, por meio de canais físicos e virtuais, com registro de compromisso em instrumentos como as cartas ao cidadão</t>
  </si>
  <si>
    <t>7.3 Gestão de parcerias com entidades civis</t>
  </si>
  <si>
    <t>Gestão de parcerias com entidades civis</t>
  </si>
  <si>
    <t>A necessidade e a conveniência da celebração de parcerias com entidades civis sem fins lucrativos são identificadas durante a definição da estratégia institucional e estão relacionadas ao cumprimento dos objetivos institucionais.</t>
  </si>
  <si>
    <t xml:space="preserve">A seleção de parcerias é realizada a partir de critérios objetivos, que contemplam a verificação da idoneidade da entidade parceira; dos seus conhecimentos, experiência e capacidade operativa para o desenvolvimento da atividade ou serviço de interesse público que será fomentada; da sua saúde financeira, entre outros. </t>
  </si>
  <si>
    <t>O processo de seleção de entidade parceiras é transparente e atende à legislação e à norma.</t>
  </si>
  <si>
    <t>Os critérios utilizados para selecionar a entidade parceira estimulam a participação das entidades civis locais, constituídas por membros da sociedade do local onde será realizado o projeto ou serviço de interesse público.</t>
  </si>
  <si>
    <t xml:space="preserve">O chamamento público é realizado quando constatada a existência de mais de uma entidade civil em condições de ser parceira do órgão/entidade, na realização da atividade ou serviço de interesse público. </t>
  </si>
  <si>
    <t>É verificada a idoneidade e a legalidade da entidade civil sem fins lucrativos, junto às fontes de informação disponíveis, inclusive, junto ao cadastro da CGU, antes de celebrar a parceria.</t>
  </si>
  <si>
    <t>A instrução do processo de celebração da parceria contempla justificativas objetivas e razoáveis sobre a necessidade de parceria, a razão da abertura do chamamento público ou, quando é o caso, da eleição direta da entidade civil.</t>
  </si>
  <si>
    <t>O desempenho das entidades parceiras é acompanhado e avaliado com base em indicadores e é prontamente informado às entidades.</t>
  </si>
  <si>
    <t>Os métodos de acompanhamento e avaliação do desempenho das entidades parceiras são adequados conforme a natureza da parceria, de curto, médio ou longo prazo, e dos montantes de recursos transferidos a título de fomento.</t>
  </si>
  <si>
    <t>São adotados métodos adequados para pactuar os resultados a serem alcançados pelas entidades parceiras e o montante dos recursos a serem transferidos a título de fomento, verificando as condições operativas e financeiras da entidade.</t>
  </si>
  <si>
    <t>Na prestação de contas das entidades parceiras, é cobrado o atingimento dos resultados pactuados, assim como o  cumprimento das cláusulas do ajuste celebrado.</t>
  </si>
  <si>
    <t>7.4 Gestão financeira, de suprimento e de outros processos meio</t>
  </si>
  <si>
    <t>Gestão financeira, de suprimento e de outros processos meio</t>
  </si>
  <si>
    <t>São utilizados métodos adequados e eficazes para o gerenciamento da execução financeira e para realizar  realinhamentos entre o orçamento, a estratégia e objetivos institucionais, quando necessários.</t>
  </si>
  <si>
    <t>São adotados mecanismos e indicadores para acompanhar as operações financeiras e administrar os parâmetros orçamentários e financeiros.</t>
  </si>
  <si>
    <t>O processo de aquisição de bens, materiais e serviços está estruturado e é monitorado por indicadores de economicidade, transparência e atendimento à legislação e à norma.</t>
  </si>
  <si>
    <t>O órgão/entidade realiza a gestão de estoques, com base em indicadores de desempenho.</t>
  </si>
  <si>
    <t xml:space="preserve">Os fornecedores são avaliados com relação a prazos, qualidade e preços praticados, e informados quanto ao seu desempenho. A avaliação possibilita a solicitação de ações corretivas e subsidia novas contratações. </t>
  </si>
  <si>
    <t>São adotados métodos de gestão que possibilitam minimizar os custos associados à gestão do suprimento, por meio da atuação tanto nos processos internos quanto nos processos dos fornecedores.</t>
  </si>
  <si>
    <t>São utilizados bancos de  dados com valores de referência, métodos de apuração de preços e qualificação dos  fornecedores.</t>
  </si>
  <si>
    <t>Há sistemas de trabalho estruturados para a gestão estratégica de suprimentos, com equipamentos, sistemas de informação (com TI adequada) e pessoal qualificado e adequado.</t>
  </si>
  <si>
    <t>A gestão de suprimentos assegura a agilidade e a eficácia no atendimento às áreas internas demandantes.</t>
  </si>
  <si>
    <t>Os principais processos de apoio (ou processos-meio) aos processos finalísticos estão adequadamente projetados e não apresentam lacunas ou superposições.</t>
  </si>
  <si>
    <t>Os principais processos de apoio são acompanhados e monitorados quanto ao seu desempenho, com base em indicadores.</t>
  </si>
  <si>
    <t>É realizada a periódica análise crítica dos processos de apoio quanto à sua adequação aos processos finalísticos..</t>
  </si>
  <si>
    <t xml:space="preserve">São introduzidas melhorias e;/ou inovações nos processos de apoio a fim de reduzir sua variabilidade, aumentar sua confiabilidade e sua capacidade de geração dos resultados esperados. </t>
  </si>
  <si>
    <t>São desenvolvidos projetos e atividades que visam envolver e conscientizar os servidores, os parceiros, os fornecedores e demais partes interessadas quanto à sustentabilidade econômica e, especialmente, às políticas voltadas para a redução do gasto público (eficiência).</t>
  </si>
  <si>
    <t>7.5 Gestão do patrimônio público</t>
  </si>
  <si>
    <t>Gestão do patrimônio público</t>
  </si>
  <si>
    <t>São adotadas práticas gerenciais que visam à conservação geral dos imóveis, especialmente quanto à sua estrutura, às redes hidráulica e elétrica, e às instalações para prevenção e combate a incêndio.</t>
  </si>
  <si>
    <t>É assegurada a acessibilidade adequada aos imóveis.</t>
  </si>
  <si>
    <t>São adotados métodos e instrumentos gerenciais para a realização periódica da avaliação da conservação e do valor de mercado dos imóveis.</t>
  </si>
  <si>
    <t>São adotados métodos e instrumentos gerenciais para a avaliação da conservação dos bens móveis, com vistas à sua reposição.</t>
  </si>
  <si>
    <t>São adotados métodos e instrumentos gerenciais para assegurar a segurança dos imóveis.</t>
  </si>
  <si>
    <t>A gestão patrimonial contempla práticas voltadas à sustentabilidade, como redução de consumo de água e energia, coleta seletiva de lixo, descarte de peças de manutenção e bens inservíveis, reciclagem e reutilização de materiais.</t>
  </si>
  <si>
    <t>É realizada a educação permanente dos servidores para a utilização adequada e segura do patrimônio público. São desenvolvidas campanhas periódicas junto aos servidores para a conscientização sobre a preservação do patrimônio público.</t>
  </si>
  <si>
    <t>RESULTADOS</t>
  </si>
  <si>
    <t>8.1</t>
  </si>
  <si>
    <t>8.2</t>
  </si>
  <si>
    <t>8.3</t>
  </si>
  <si>
    <t>8.4</t>
  </si>
  <si>
    <t>8.5</t>
  </si>
  <si>
    <t>8.6</t>
  </si>
  <si>
    <t>8 Resultados</t>
  </si>
  <si>
    <t>U</t>
  </si>
  <si>
    <t>Resultados da atividade finalística</t>
  </si>
  <si>
    <t>Relevância</t>
  </si>
  <si>
    <t>Resultado agregado dos indicadores de desempenho dos principais processos finalísticos, diretamente relacionados ao cumprimento da finalidade.</t>
  </si>
  <si>
    <t>Resultados do alcance das metas estabelecidas para os principais processos finalísticos, no processo de desdobramento da estratégia.</t>
  </si>
  <si>
    <r>
      <t>Resultados dos indicadores de imagem e confiança institucional, perante os públicos alvos e a sociedade.</t>
    </r>
    <r>
      <rPr>
        <sz val="10"/>
        <color indexed="55"/>
        <rFont val="Times New Roman"/>
        <family val="1"/>
      </rPr>
      <t xml:space="preserve"> </t>
    </r>
  </si>
  <si>
    <t xml:space="preserve">Resultados dos indicadores de satisfação dos públicos alvos com o desempenho institucional. </t>
  </si>
  <si>
    <t>Resultados dos indicadores dos processos de relacionamento com os públicos alvos e a sociedade.</t>
  </si>
  <si>
    <t>Resultados dos Indicadores dos riscos políticos.</t>
  </si>
  <si>
    <t xml:space="preserve">Resultados dos Indicadores dos riscos jurídicos. </t>
  </si>
  <si>
    <t>Resultados dos Indicadores dos riscos de operação.</t>
  </si>
  <si>
    <t>8.2 Resultados de atendimento ao público</t>
  </si>
  <si>
    <t>Resultados de atendimento ao público</t>
  </si>
  <si>
    <t>Resultados dos indicadores de cumprimento dos padrões de atendimento estabelecidos em carta aos cidadãos</t>
  </si>
  <si>
    <t>Resultados dos indicadores de satisfação e confiança dos públicos-alvo com o atendimento ao público.</t>
  </si>
  <si>
    <t>Resultados dos indicadores de cobertura das expectativas dos públicos alvos para os processos de atendimento ao público.</t>
  </si>
  <si>
    <t>Resultados dos indicadores da qualidade, eficácia e eficiência das respostas institucionais às queixas, elogios e sugestões recebidas dos públicos-alvo e da sociedade em geral.</t>
  </si>
  <si>
    <t xml:space="preserve">Resultados dos indicadores de atendimento à Lei de Acesso à Informação (LAI). </t>
  </si>
  <si>
    <t>Resultados dos Indicadores de custos institucionais envolvidos no atendimento à LAI</t>
  </si>
  <si>
    <t xml:space="preserve">Resultados dos Indicadores de adequação da estrutura da área de atendimento ao público, especialmente no que tange à adequação do quadro de pessoal; do espaço físico e da logística necessária. </t>
  </si>
  <si>
    <t>Nível de resolução das reclamações recebidas por meio da ouvidoria institucional e de outros canais.</t>
  </si>
  <si>
    <t>Resultados dos Indicadores das melhorias e inovações implementadas nos processos de atendimento ao público, em decorrência de sugestões ou reclamações apresentadas pelos públicos alvos ou pela sociedade em geral.</t>
  </si>
  <si>
    <t>Resultados dos Indicadores de acesso dos públicos alvos aos canais de atendimento ao público.</t>
  </si>
  <si>
    <t>8.3 Resultados relativos às parcerias com entidades civis</t>
  </si>
  <si>
    <t xml:space="preserve">Resultados dos Indicadores de judicialização das relações de parceria do órgão/entidade civis sem fins lucrativos (número de questionamentos por órgãos judiciais e de controle). </t>
  </si>
  <si>
    <t xml:space="preserve">Indicadores de resultados das parcerias. </t>
  </si>
  <si>
    <t>A</t>
  </si>
  <si>
    <t>X</t>
  </si>
  <si>
    <t>B</t>
  </si>
  <si>
    <t>x</t>
  </si>
  <si>
    <t>C</t>
  </si>
  <si>
    <t>D</t>
  </si>
  <si>
    <t>E</t>
  </si>
  <si>
    <t>F</t>
  </si>
  <si>
    <t>G</t>
  </si>
  <si>
    <t>O processo decisório está estruturado e institucionalizado para assegurar que as deliberações estejam em estrita conformidade com as áreas de competências e poderes do órgão/entidade, alinhadas às diretrizes de governo e voltadas ao atendimento do interesse público.</t>
  </si>
  <si>
    <t>H</t>
  </si>
  <si>
    <t>I</t>
  </si>
  <si>
    <t>J</t>
  </si>
  <si>
    <t>A alta direção garante o compartilhamento de autoridade e responsabilidade entre os integrantes do sistema de liderança, por meio da valorização e do empoderamento efetivos dos líderes, em sua atuação interna e externa.</t>
  </si>
  <si>
    <t>Estágio</t>
  </si>
  <si>
    <t>3 PÚBLICO ALVO</t>
  </si>
  <si>
    <t>4 INTERESSE PÚBLICO E CIDADANIA</t>
  </si>
  <si>
    <t>Tendência</t>
  </si>
  <si>
    <t>Pontuação (de 70 a 100%)</t>
  </si>
  <si>
    <t xml:space="preserve">Análise do Desempenho institucional </t>
  </si>
  <si>
    <t>Quadro de pontuação</t>
  </si>
  <si>
    <t>5 INFORMAÇÃO E CONHECIMENT0</t>
  </si>
  <si>
    <t>6 PESSOAS</t>
  </si>
  <si>
    <t>7 PROCESSOS</t>
  </si>
  <si>
    <t>8 RESULTADOS</t>
  </si>
  <si>
    <t>Opção</t>
  </si>
  <si>
    <t>nao se aplica</t>
  </si>
  <si>
    <t>A alta direção promove o comprometimento dos integrantes do sistema de liderança e dos servidores com a melhoria nos indicadores de atendimento direto ao público.</t>
  </si>
  <si>
    <t>A alta direção e os integrantes do sistema de liderança patrocinam a execução de programas internos que visam melhorar os indicadores de eficiência e de economia institucional.</t>
  </si>
  <si>
    <t>K</t>
  </si>
  <si>
    <t>A alta direção promove a responsabilização de todos na mitigação e redução do nível de exposição institucional aos principais riscos.</t>
  </si>
  <si>
    <t>L</t>
  </si>
  <si>
    <t>A alta direção e os demais integrantes do sistema de liderança interagem com o ambiente externo estabelecendo alianças e parcerias institucionais que ampliem a governabilidade do órgão/entidade e assegurem o êxito da estratégia.</t>
  </si>
  <si>
    <t>A alta direção dá evidências do seu compromisso com a melhoria e a inovação do sistema de gestão e destina parte dos recursos institucionais para a identificação de novas tecnologias e novas alternativas para o desempenho do órgão/entidade.</t>
  </si>
  <si>
    <t>A alta direção e demais integrantes do sistema de liderança promovem, reconhecem e recompensam a melhoria do desempenho, o aprendizado individual e organizacional, o compartilhamento de conhecimento e a criação do conhecimento e inovação.</t>
  </si>
  <si>
    <t>A alta direção utiliza indicadores de risco na análise crítica do desempenho institucional.</t>
  </si>
  <si>
    <t>As decisões da alta direção, decorrentes da análise do desempenho institucional, são compartilhadas com os demais integrantes do sistema de liderança, com os servidores e a outras partes interessadas.</t>
  </si>
  <si>
    <t>A implementação das decisões da alta direção, tomadas a partir da análise crítica do desempenho institucional, é monitorada e avaliada, de forma a garantir a sua plena eficácia e efetividade.</t>
  </si>
  <si>
    <t>A alta direção promove a reflexão interna sobre a finalidade e as competências institucionais, especialmente no que tange ao alcance e limites das funções e poderes institucionais; do papel do órgão/entidade dentro da macroestrutura do Governo; das suas prioridades e desafios e dos resultados dele esperados.</t>
  </si>
  <si>
    <t xml:space="preserve">Os métodos de coordenação e supervisão garantem a unidade de objetivos entre as unidades administrativas internas e descentralizadas e asseguram a articulação e ação institucional integrada.  </t>
  </si>
  <si>
    <t>A alta direção favorece a ampliação da capacidade de gestão do órgão/entidade e a superação de obstáculos políticos, administrativos e jurídicos ao desempenho esperado, para o atendimento do interesse público.</t>
  </si>
  <si>
    <t>Os principais riscos presentes na área de atuação institucional são gerenciados com base em indicadores objetivos, relacionados com a estratégia, e são adotadas práticas de gestão adequadas à eliminação ou mitigação dos riscos indesejáveis.</t>
  </si>
  <si>
    <t>As principais deliberações institucionais são comunicadas aos servidores e implementadas.</t>
  </si>
  <si>
    <t>A alta direção contempla métodos de governança participativa e patrocina a utilização de práticas de gestão voltadas ao controle social dos resultados institucionais.</t>
  </si>
  <si>
    <t>O processo de governança é transparente e as informações institucionais relevantes são comunicadas à sociedade e às demais partes interessadas..</t>
  </si>
  <si>
    <t xml:space="preserve">A alta direção promove o registro das atividades e serviços prestados pelo órgão/entidade em Carta ao Cidadão, amplamente divulgada. </t>
  </si>
  <si>
    <t>O modelo de governança está estruturado a partir de orientações à conduta ética dos integrantes do sistema de liderança, em consonância com o Código de Ética do servidor público e a alta direção trata as questões éticas com base em critérios claros e transparentes.</t>
  </si>
  <si>
    <t>A alta direção mantém ativos os canais para o recebimento de eventuais denúncias de violação da ética pelos servidores e atua para minimizar esses acontecimentos e seus efeitos.</t>
  </si>
  <si>
    <t>Não se aplica</t>
  </si>
  <si>
    <t>Não atende</t>
  </si>
  <si>
    <t>Atende a estágios iniciais</t>
  </si>
  <si>
    <t>Atende parcialmente</t>
  </si>
  <si>
    <t>Atende quase plenamente</t>
  </si>
  <si>
    <t>Atende plenamente</t>
  </si>
  <si>
    <t>0%</t>
  </si>
  <si>
    <t>10%</t>
  </si>
  <si>
    <t>20%</t>
  </si>
  <si>
    <t>30%</t>
  </si>
  <si>
    <t>40%</t>
  </si>
  <si>
    <t>50%</t>
  </si>
  <si>
    <t>60%</t>
  </si>
  <si>
    <t>70%</t>
  </si>
  <si>
    <t>80%</t>
  </si>
  <si>
    <t>90%</t>
  </si>
  <si>
    <t>Pontuação por assertiva</t>
  </si>
  <si>
    <t>Pontuação obtida (de 70 a 100%)</t>
  </si>
  <si>
    <t>Pontuação obtida (de 0 a 60%)</t>
  </si>
  <si>
    <t>Pontuação Máxima</t>
  </si>
  <si>
    <t>GOVERNANÇA</t>
  </si>
  <si>
    <t>1.1</t>
  </si>
  <si>
    <t>1.2</t>
  </si>
  <si>
    <t>1.2 Sistema de Liderança</t>
  </si>
  <si>
    <t>1 GOVERNANÇA</t>
  </si>
  <si>
    <t>A alta direção promove a interação e o entrosamento dos demais integrantes do sistema de liderança e dos servidores do quadro, com foco especial no estímulo ao envolvimento, ao alinhamento e à mobilização de todos para o êxito da estratégia.</t>
  </si>
  <si>
    <t>A alta direção, no exercício da coordenação e supervisão, promove a internalização dos valores e princípios constitucionais, legais e institucionais, junto ao quadro de pessoal.</t>
  </si>
  <si>
    <t xml:space="preserve">A delegação de poderes e competências pela alta direção aos demais integrantes do sistema de liderança é institucionalizada e realizada com base em critérios objetivos. </t>
  </si>
  <si>
    <t xml:space="preserve">A alta direção e os integrantes do sistema de liderança estimulam o comprometimento dos servidores com o modelo de gestão pública democrática. </t>
  </si>
  <si>
    <t>A alta direção e os integrantes do sistema de liderança promovem e viabilizam a participação social nas suas atividades e projetos, assim como o controle social dos seus resultados sociais e ambientais.</t>
  </si>
  <si>
    <t>A alta direção e os integrantes do sistema de liderança utilizam incentivos à gestão por resultados que estimula os servidores a substituirem a gestão burocrática pela gestão focada em resultados</t>
  </si>
  <si>
    <t>A alta direção promove a responsabilidade orçamentária e financeira e avalia os integrantes do sistema de liderança pela capacidade de investimentos nos recursos públicos.</t>
  </si>
  <si>
    <t xml:space="preserve">A alta direção estimula a responsabilidade pública dos integrantes do sistema de liderança, assim como dos servidores, quanto à obtenção dos resultados institucionais esperados e ao gerenciamento dos principais indicadores de risco. </t>
  </si>
  <si>
    <t>M</t>
  </si>
  <si>
    <t>N</t>
  </si>
  <si>
    <t>A alta direção utiliza métodos objetivos e institucionalizados para identificar e desenvolver as pessoas com potencial de liderança levando em conta as atitudes, habilidades e conhecimento que os líderes devem possuir..</t>
  </si>
  <si>
    <t>O</t>
  </si>
  <si>
    <t>O provimento dos cargos de direção e assessoramento superior é realizado com base em critérios oficializados que consideram as habilidades e atitudes de liderança, assim como a avaliação da capacidade dos candidatos ao exercício do cargo no que diz respeito ao relacionamento humano e à dimensão conceitual.</t>
  </si>
  <si>
    <t>P</t>
  </si>
  <si>
    <t xml:space="preserve">Há práticas de gestão institucionalizadas para acompanhar e avaliar a adequação da postura e do desempenho da alta direção e dos demais integrantes do sistema de liderança. </t>
  </si>
  <si>
    <t>Q</t>
  </si>
  <si>
    <t>As posturas da alta direção e dos demais integrantes do sistema de liderança contribuem para o alinhamento institucional aos valores, objetivos e estratégia institucionais, para a promoção do empoderamento e para a inibição de comportamentos inadequados.</t>
  </si>
  <si>
    <t>R</t>
  </si>
  <si>
    <t>A alta direção adota as medidas de investimento ou corretivas quando necessárias, que garantem a sustentabilidade da capacidade de governança institucional.</t>
  </si>
  <si>
    <t>S</t>
  </si>
  <si>
    <t>T</t>
  </si>
  <si>
    <t>Sistema de Governança</t>
  </si>
  <si>
    <t>Sistema de Liderança</t>
  </si>
  <si>
    <t xml:space="preserve">1.3 </t>
  </si>
  <si>
    <t>A alta direção realiza, de forma sistemática, a análise crítica sobre o desempenho institucional, com o objetivo de avaliar o atendimento aos objetivos de governo e promover os realinhamentos necessários.</t>
  </si>
  <si>
    <t>A análise crítica é realizada a partir da avaliação do desempenho dos principais indicadores que cobrem todas as suas áreas de atuação e competências.</t>
  </si>
  <si>
    <t xml:space="preserve">A análise crítica, realizada pela alta direção, inclui a verificação do alinhamento do desempenho institucional às suas finalidades e competências. </t>
  </si>
  <si>
    <t>São consideradas as variáveis relevantes dos ambientes interno e externo.</t>
  </si>
  <si>
    <t xml:space="preserve">A alta direção identifica referenciais comparativos, no ambiente externo, dentro e fora do setor e da esfera de atuação institucional, para realizar a avaliação crítica do desempenho institucional. </t>
  </si>
  <si>
    <t xml:space="preserve"> São utilizados critérios objetivos na identificação de outros órgãos/entidades e nos processos externos que possam servir como referenciais.</t>
  </si>
  <si>
    <t>A alta direção avalia, sistematicamente, a sua capacidade de governança, com base nos critérios de excelência da gestão pública, identifica os pontos fortes e oportunidades de melhoria e define os principais investimentos necessários para fortalecer o sistema de gestão institucional.</t>
  </si>
  <si>
    <t>2.1</t>
  </si>
  <si>
    <t>2.2</t>
  </si>
  <si>
    <t>ESTRATÉGIA E PLANOS</t>
  </si>
  <si>
    <t>Formulação da estratégia</t>
  </si>
  <si>
    <t>Implementação da estratégia</t>
  </si>
  <si>
    <t>2 ESTRATÉGIA E PLANOS</t>
  </si>
  <si>
    <t>2.1 Formulação da estratégia</t>
  </si>
  <si>
    <t>O ambiente externo é analisado para identificar possíveis riscos e oportunidades.</t>
  </si>
  <si>
    <t>O ambiente interno institucional é analisado com base nos principais aspectos internos considerados relevantes.</t>
  </si>
  <si>
    <t>São analisadas a capacidade de governança os pontos fortes do sistema de gestão institucional e das suas fraquezas, especialmente a capacidade operativa e de financiamento, para a consecução da estratégia.</t>
  </si>
  <si>
    <t>As necessidades de investimentos em inovação são avaliadas constantemente, de forma a atender aos requisitos específicos do seu setor de atuação e dar suporte à estratégia.</t>
  </si>
  <si>
    <t>A estratégia é formulada a partir da análise dos resultados que devem ser obtidos pelo órgão/entidade, no exercício de suas competências legais e normativas</t>
  </si>
  <si>
    <t>São identificados os agentes públicos e privados de grande e relevante interface com sua área de atuação e analisadas as ameaças e oportunidades de atuação conjunta ou complementar, por meio de celebração de parcerias, assim como os possíveis conflitos de atuação.</t>
  </si>
  <si>
    <t>A viabilidade da estratégia institucional é analisada e ponderada, assim como das diversas outras estratégias possíveis, tendo presentes a capacidade institucional e demais aspectos do ambiente interno e os fatores positivos e negativos existentes no ambiente externo, considerando-se os riscos organizacionais.</t>
  </si>
  <si>
    <t>A estratégia contempla todas as competências institucionais e subsidia a proposta para o Plano Plurianual do Governo – PPA, especialmente, no que se refere aos objetivos e iniciativas de governo e a qualidade do gasto, estabelecidas com base no Programa da Melhoria do Gasto do Governo Federal.</t>
  </si>
  <si>
    <t>A continuidade dos programas, projetos e atividades já desenvolvidos ou em desenvolvimento é uma diretriz adotada no processo de formulação da estratégia para evitar a perda dos investimentos públicos já realizados e o retrabalho.</t>
  </si>
  <si>
    <t>Após a aprovação do Plano Plurianual do Governo – PPA, a estratégia é revista com o objetivo de manter seu alinhamento com os objetivos e iniciativas de governo, caso necessário.</t>
  </si>
  <si>
    <t>2.2 Implementação da estratégia</t>
  </si>
  <si>
    <t>A estratégia institucional é desdobrada em planos que possibilitam o alcance de metas de curto e longo prazo, indicadores e responsáveis.</t>
  </si>
  <si>
    <t xml:space="preserve">As metas e os planos são desdobrados para as unidades, de forma a assegurar a coerência com a estratégia. </t>
  </si>
  <si>
    <t>Na definição das metas e indicadores, são consideradas as prioridades de governo e os requisitos das partes interessadas, assim como informações comparativas.</t>
  </si>
  <si>
    <t xml:space="preserve"> Os indicadores adotados permitem o acompanhamento do desempenho institucional na implementação da estratégia.</t>
  </si>
  <si>
    <t>Os indicadores utilizados na avaliação da estratégia estão alinhados com a avaliação do desempenho dos planos e metas.</t>
  </si>
  <si>
    <t>O processo de desdobramento da estratégia contempla a elaboração do Plano Diretor de Tecnologia e Informação – PDTI, com alocação de recursos específica para a sua consecução (previsão orçamentária).</t>
  </si>
  <si>
    <t>O processo de desdobramento da estratégia contempla a elaboração do Plano de Capacitação, com alocação de recursos específica para a sua consecução (previsão orçamentária).</t>
  </si>
  <si>
    <t>O desdobramento da estratégia contempla a elaboração de planos  de melhoria e inovação da gestão; de gestão Patrimonial; de gestão do conhecimento e de gestão da comunicação - todos com alocação de recursos específicos para a sua consecução (previsão orçamentária).</t>
  </si>
  <si>
    <t>A estratégia contempla metas de melhoria e inovação do seu sistema de gestão, estabelecidas a partir de diagnóstico institucional com base nos critérios de excelência da gestão pública.</t>
  </si>
  <si>
    <t>A definição das metas leva em consideração a capacidade técnica e operativa institucional e, especialmente, as fontes de recursos internas e externas disponíveis que possam ser utilizadas para financiar as ações previstas.</t>
  </si>
  <si>
    <t xml:space="preserve">A programação orçamentária do órgão e entidade é realizada com base na estratégia formulada. </t>
  </si>
  <si>
    <t>Os recursos orçamentários são negociados internamente, consideradas as prioridades e as necessidades de investimento para a consecução de cada meta estabelecida.</t>
  </si>
  <si>
    <t>A programação orçamentária institucional, para o próximo exercício, é elaborada e negociada internamente, considerando a estratégia definida e os valores históricos aprovados nos últimos exercícios na LOA.</t>
  </si>
  <si>
    <t>Os recursos são alocados para assegurar a implementação dos planos, com base nas prioridades institucionais e na capacidade operativa institucional.</t>
  </si>
  <si>
    <t>Os responsáveis pelas metas constantes nos planos detém a necessária autonomia no uso dos recursos orçamentários e financeiros institucional, o que lhes permite implementar as ações previstas.</t>
  </si>
  <si>
    <t>Nos casos de contingenciamento ou superação da receita, os planos são imediatamente revistos e as metas e prazos renegociados internamente, com base nas prioridades institucionais.</t>
  </si>
  <si>
    <t>A estratégia, especialmente os objetivos, metas, indicadores e planos, são amplamente comunicados e compartilhados com os servidores e, quando pertinente, com as demais partes interessadas.</t>
  </si>
  <si>
    <t>A implementação dos planos é monitorada e avaliada sistematicamente pela alta direção.</t>
  </si>
  <si>
    <t>As estratégias, as metas e os planos são revisados em função das mudanças percebidas nos ambientes interno e externo, considerando, inclusive, os riscos existentes.</t>
  </si>
  <si>
    <t>Os indicadores estabelecidos para o monitoramento e avaliação da estratégia estão alinhados com os indicadores do PPA para avaliação do desempenho da ação governamental nas áreas de competência institucional.</t>
  </si>
  <si>
    <t>No.</t>
  </si>
  <si>
    <t>Posição</t>
  </si>
  <si>
    <t>Alta</t>
  </si>
  <si>
    <t>Práticas gerenciais altamente proativas, refinadas, inovadoras, totalmente disseminadas, com uso continuado, sustentados por um aprendizado permanente e plenamente integrados. Tendências favoráveis em todos os resultados. nível atual igual ou superior aos referenciais pertinentes para quase todos os indicadores. Liderança no setor reconhecida como "referencial de excelência" na maioria das áreas, dos processos ou dos produtos.</t>
  </si>
  <si>
    <t>Média</t>
  </si>
  <si>
    <t>Baixa</t>
  </si>
  <si>
    <r>
      <t xml:space="preserve">817 – </t>
    </r>
    <r>
      <rPr>
        <b/>
        <sz val="12"/>
        <color indexed="55"/>
        <rFont val="Calibri"/>
        <family val="2"/>
      </rPr>
      <t>850</t>
    </r>
  </si>
  <si>
    <t>Práticas gerenciais muito refinadas, algumas inovadoras, proativas, com uso continuado e muito bem disseminadas pelas áreas, pelos processos, produtos e/ou partes interessadas. O aprendizado promove fortemente a inovação. As práticas entre itens e critérios são na maioria integradas. Tendências favoráveis em todos os resultados. nível atual igual ou superior aos referenciais pertinentes para quase todos os resultados, sendo referencial de excelência em muitas áreas, processos ou produtos.</t>
  </si>
  <si>
    <t>784 – 816</t>
  </si>
  <si>
    <t>751 – 783</t>
  </si>
  <si>
    <r>
      <t xml:space="preserve">717 – </t>
    </r>
    <r>
      <rPr>
        <b/>
        <sz val="12"/>
        <color indexed="55"/>
        <rFont val="Calibri"/>
        <family val="2"/>
      </rPr>
      <t>750</t>
    </r>
  </si>
  <si>
    <t>Práticas gerenciais adequadas para os requisitos de todos os itens, sendo a maioria refinada a partir de aprendizado e inovação para muitos itens. Quase todos os requisitos são atendidos de forma proativa. Uso continuado em quase todas as práticas, disseminadas pelas principais áreas, pelos processos, pelos produtos e/ou partes interessadas. Existem algumas falhas na sinergia entre áreas e/ou partes interessadas, afetando eventualmente a integração. Quase todos os resultados apresentam tendência favorável e nenhum apresenta tendência desfavorável. Nível atual superior aos referenciais pertinentes para a maioria dos resultados, sendo considerado líder do ramo e referencial de excelência em algumas áreas, processos ou produtos.</t>
  </si>
  <si>
    <t>684 – 716</t>
  </si>
  <si>
    <t>651 – 683</t>
  </si>
  <si>
    <r>
      <t xml:space="preserve">617 – </t>
    </r>
    <r>
      <rPr>
        <b/>
        <sz val="12"/>
        <color indexed="55"/>
        <rFont val="Calibri"/>
        <family val="2"/>
      </rPr>
      <t>650</t>
    </r>
  </si>
  <si>
    <t>Práticas gerenciais adequadas para os requisitos de todos os itens, sendo algumas refinadas e a maioria proativas, bem disseminadas pelas principais áreas, processos, produtos e/ou partes interessadas. Uso continuado em quase todas as práticas. As práticas de gestão são coerentes com as estratégias da organização. O refinamento decorre do aprendizado e da inovação para muitas práticas do item. Existe inter-relacionamento entre as práticas de gestão, mas ainda existem algumas lacunas de cooperação entre áreas e/ou partes interessadas, afetando em parte a integração. Quase todos os resultados apresentam tendência favorável. O nível atual é igual ou superior aos referenciais pertinentes para a maioria dos resultados, podendo ser considerado líder  do ramo.</t>
  </si>
  <si>
    <t>584 – 616</t>
  </si>
  <si>
    <t>551 – 583</t>
  </si>
  <si>
    <r>
      <t xml:space="preserve">517 – </t>
    </r>
    <r>
      <rPr>
        <b/>
        <sz val="12"/>
        <color indexed="55"/>
        <rFont val="Calibri"/>
        <family val="2"/>
      </rPr>
      <t>550</t>
    </r>
  </si>
  <si>
    <t>Práticas gerenciais adequadas para os requisitos de quase todos os itens, sendo vários delas proativas, disseminadas pelas principais áreas, pelos processos, produtos e/ou partes interessadas. Uso continuado em quase todas as práticas, com controles atuantes. Existem algumas inovações e muitos refinamentos decorrentes do aprendizado. As práticas de gestão são coerentes com as estratégias da organização, existem algumas lacunas no inter-relacionamento entre as práticas de gestão, e existem muitas lacunas de cooperação entre áreas e/ou partes interessadas, afetando regularmente a integração. A maioria dos resultados apresenta tendência favorável. Nível atual é igual ou superior aos referenciais pertinentes para alguns resultados.</t>
  </si>
  <si>
    <t>484 – 516</t>
  </si>
  <si>
    <t>451 – 483</t>
  </si>
  <si>
    <r>
      <t xml:space="preserve">417 – </t>
    </r>
    <r>
      <rPr>
        <b/>
        <sz val="12"/>
        <color indexed="55"/>
        <rFont val="Calibri"/>
        <family val="2"/>
      </rPr>
      <t>450</t>
    </r>
  </si>
  <si>
    <t>Práticas gerenciais adequadas para os requisitos da maioria dos itens, sendo algumas proativas, disseminadas na maioria das áreas, dos processos, produtos e/ou partes interessadas, com controle das práticas para muitos itens. Uso continuado para a maioria das práticas. O aprendizado, o refinamento e a integração ocorrem para muitos itens. As práticas de gestão são coerentes com a maioria das estratégias da organização, mas existem lacunas significativas no inter-relacionamento entre as práticas de gestão. Muitos resultados relevantes são apresentados como decorrência da aplicação das práticas gerenciais. Alguns resultados apresentam tendências favoráveis. Início de uso de informações comparativas.</t>
  </si>
  <si>
    <t>384 – 416</t>
  </si>
  <si>
    <t>351 – 383</t>
  </si>
  <si>
    <r>
      <t xml:space="preserve">317 – </t>
    </r>
    <r>
      <rPr>
        <b/>
        <sz val="12"/>
        <color indexed="55"/>
        <rFont val="Calibri"/>
        <family val="2"/>
      </rPr>
      <t>350</t>
    </r>
  </si>
  <si>
    <t>Práticas gerenciais adequadas aos requisitos de muitos itens com proatividade, estando disseminados em algumas áreas, processos, produtos e/ou partes interessadas. Existem incoerências entre as práticas de gestão e as estratégias, assim como existem muitas lacunas no inter-relacionamento entre as práticas de gestão. O aprendizado, o refinamento e a integração ocorrem para alguns itens. Alguns resultados relevantes decorrentes da aplicação das práticas gerenciais, das avaliações e das melhorias são apresentados com  algumas tendências favoráveis.</t>
  </si>
  <si>
    <t>284 – 316</t>
  </si>
  <si>
    <t>251 - 283</t>
  </si>
  <si>
    <r>
      <t xml:space="preserve">217 – </t>
    </r>
    <r>
      <rPr>
        <b/>
        <sz val="12"/>
        <color indexed="55"/>
        <rFont val="Calibri"/>
        <family val="2"/>
      </rPr>
      <t>250</t>
    </r>
  </si>
  <si>
    <t>As práticas gerenciais se encontram nos primeiros estágios de desenvolvimento para alguns itens, com práticas proativas, em consideração aos fundamentos da excelência, existindo lacunas significativas na aplicação da maioria deles. Algumas práticas apresentam integração. Começam a aparecer alguns resultados relevantes decorrentes da aplicação de práticas gerenciais implementados. Estágios preliminares de desenvolvimento de práticas gerenciais, quase todos reativos, associados aos fundamentos da excelência, considerando os requisitos dos critérios. A aplicação é local, muitas em início de uso, apresentando poucos padrões de trabalho associados às práticas gerenciais desenvolvidos.</t>
  </si>
  <si>
    <t>184 – 216</t>
  </si>
  <si>
    <t>151 – 183</t>
  </si>
  <si>
    <r>
      <t xml:space="preserve">101 – </t>
    </r>
    <r>
      <rPr>
        <b/>
        <sz val="12"/>
        <color indexed="55"/>
        <rFont val="Calibri"/>
        <family val="2"/>
      </rPr>
      <t>150</t>
    </r>
  </si>
  <si>
    <t>O aprendizado ocorre de forma isolada, podendo haver inovação esporádica. Não ocorrem o refinamento e a integração. Ainda não existem resultados relevantes decorrentes de práticas gerenciais implementadas.</t>
  </si>
  <si>
    <t>51 – 100</t>
  </si>
  <si>
    <t>0 – 50</t>
  </si>
  <si>
    <t>PÚBLICO ALVO</t>
  </si>
  <si>
    <t>3.1</t>
  </si>
  <si>
    <t>Os públicos alvos estão adequadamente identificados e classificados com base na natureza das atividades e serviços sob sua competência.</t>
  </si>
  <si>
    <t>São identificadas e classificadas as necessidades e expectativas dos públicos alvos.</t>
  </si>
  <si>
    <t xml:space="preserve">As necessidades e expectativas dos seus públicos alvos são compreendidas e tratadas de forma diferenciada, inclusive as necessidades e expectativas de interesse da sociedade em geral. </t>
  </si>
  <si>
    <t>São consideradas as necessidades especiais e os direitos de públicos específicos</t>
  </si>
  <si>
    <t>As informações sobre os perfis dos públicos alvos e dos seus requisitos específicos em relação à atuação institucional subsidiam a definição dos principais processos finalísticos.</t>
  </si>
  <si>
    <t>A imagem institucional é acompanhada e avaliada.</t>
  </si>
  <si>
    <t>O desempenho institucional é divulgado para os públicos alvos e sociedade.</t>
  </si>
  <si>
    <t>São adotados critérios objetivos, fundamentados na estratégia, para priorizar as necessidades e expectativas sociais a serem atendidas.</t>
  </si>
  <si>
    <t>São identificadas e analisadas as necessidades e as expectativas de eventuais públicos alvos ainda não alcançados com vistas à sua utilização na definição de novos processos que possam alcançá-los.</t>
  </si>
  <si>
    <t>As práticas de gestão institucionais garantem o pleno atendimento às disposições da Lei de Acesso à Informação disponibilizando à sociedade informações fidedignas, completas, atualizadas e em linguagem acessível, contribuindo positivamente para a credibilidade e a confiança social no desempenho institucional.</t>
  </si>
  <si>
    <t>É publicada carta aos cidadãos, em ambiente web e por outras formas, de forma a criar credibilidade, confiança e imagem positiva junto à sociedade.</t>
  </si>
  <si>
    <t>A carta aos cidadãos tem linguagem clara e conteúdo adequado e consistente. O conteúdo especifica os principais serviços e atividades institucionais, especialmente os padrões de desempenho esperados no atendimento direto ao público.</t>
  </si>
  <si>
    <t>Existem canais de relacionamento acessíveis e adequados com os públicos alvos</t>
  </si>
  <si>
    <t xml:space="preserve">As solicitações, reclamações ou sugestões, formais ou informais dos segmentos sociais são analisadas com vistas a subsidiar eventuais revisões nos processos de atendimento e outros processos finalísticos.  </t>
  </si>
  <si>
    <t xml:space="preserve">As solicitações, reclamações ou sugestões, formais ou informais, recebidas são monitoradas e avaliadas, com base em padrões de atendimento pré-estabelecidos e em indicadores de desempenho. </t>
  </si>
  <si>
    <t>As relações com o público alvo são acompanhadas, de forma a evitar problemas de relacionamento, gerar soluções e atender às expectativas.</t>
  </si>
  <si>
    <t>Os níveis de aprovação e a confiança do público alvo em relação ao órgão/entidade são apurados e comparados com referenciais adequados</t>
  </si>
  <si>
    <t>As informações obtidas do público alvo são analisadas e utilizadas para intensificar a aprovação e a confiabilidade na atuação institucional.</t>
  </si>
  <si>
    <t>Os mecanismos de relacionamento com os cidadãos e com o mercado constam da carta aos cidadãos e são objetos de inovação e melhoria sempre que necessário.</t>
  </si>
  <si>
    <t>A efetividade da carta aos cidadãos é monitorada e avaliada, em relação à adequação de sua linguagem e conteúdo e da sua acessibilidade e aceitação pelos públicos alvos.</t>
  </si>
  <si>
    <t>São adotados mecanismos adequados para identificar o grau de conhecimento que a sociedade tem da carta aos cidadãos. São realizadas pesquisas diretas e indiretas com os públicos alvos.</t>
  </si>
  <si>
    <t>São realizadas pesquisas sistemáticas, dentre outros mecanismos, para identificar e avaliar o nível de conhecimento da sociedade e, especialmente, dos seus grupos-alvos a respeito das suas atividades e dos serviços prestados.</t>
  </si>
  <si>
    <t>O cumprimento dos compromissos, assumidos perante aos públicos alvos na carta aos cidadãos, é monitorado e avaliado sistematicamente.</t>
  </si>
  <si>
    <t>São realizados ajustes no desempenho institucional, sempre que necessários, com base nos resultados da avaliação do cumprimento da carta aos cidadãos.</t>
  </si>
  <si>
    <t>As pesquisas sistemáticas, dentre outros mecanismos, permitem identificar e avaliar a imagem institucional junto aos públicos alvos e à sociedade e aferir o nível de confiança e aprovação social em relação ao seu desempenho.</t>
  </si>
  <si>
    <t>Pontuação Não se aplica</t>
  </si>
  <si>
    <t>MINISTÉRIO DO PLANEJAMENTO, ORÇAMENTO E GESTÃO (MPOG)</t>
  </si>
  <si>
    <t>Programa GesPública</t>
  </si>
  <si>
    <t>Avaliação do Sistema de Gestão Pública</t>
  </si>
  <si>
    <t>Documento exclusivo para a 1ª Jornada Internacional em Gestão Pública (11 a 13/março/2013)</t>
  </si>
  <si>
    <t>Pontuação Máxima Corrigida</t>
  </si>
  <si>
    <t>Pontuação Obtida</t>
  </si>
  <si>
    <t xml:space="preserve">Nível de conformidade </t>
  </si>
  <si>
    <t>Nível de conformidade (em pontos)</t>
  </si>
  <si>
    <t>1.3 Análise do Desempenho institucional</t>
  </si>
  <si>
    <t>3 Público Alvo</t>
  </si>
  <si>
    <t>3.1 Imagem e conhecimento mútuo</t>
  </si>
  <si>
    <t>Imagem e conhecimento mútuo</t>
  </si>
  <si>
    <t>3.2</t>
  </si>
  <si>
    <t>Estágio da Instituição</t>
  </si>
  <si>
    <t>Alinhamento institucional – é o processo de reflexão, realizado pela alta direção e demais integrantes do sistema de liderança, sobre a finalidade e as competências legais, com vistas à maior compreensão de sua missão e objetivos. Envolve, especialmente, a reflexão sobre o alcance e limites das funções e dos poderes institucionais, do papel do órgão/entidade dentro da macroestrutura do Governo, das suas prioridades e desafios e dos resultados dele esperados.</t>
  </si>
  <si>
    <t>Alta direção -  corpo dos dirigentes máximos da organização, conforme definição normativa ou decisão consensual. Geralmente abrange o principal dirigente, o seu substituto imediato e a estrutura de assessoramento.</t>
  </si>
  <si>
    <t>A análise crítica de desempenho – é o processo em que o órgão/entidade avalia, sistematicamente, a capacidade de governança de seu sistema de gestão, com base nos critérios de excelência da gestão pública. A análise é realizada a partir da avaliação dos resultados dos principais indicadores de todas as áreas de atuação e competências institucionais. São considerados os indicadores de risco e as variáveis relevantes dos ambientes interno e externo, tais como apoio político dos órgãos superiores à atuação da entidade, a aplicação de medidas de contingenciamento orçamentário, dentre outras.</t>
  </si>
  <si>
    <t>Atributos – são as necessidades dos cidadãos-usuários traduzidas em um conjunto de características a serem agregadas ao produto ou serviço em cada processo interno da organização de forma a garantir a satisfação total dos mesmos.</t>
  </si>
  <si>
    <t>Ativos Intangíveis – conjunto de ativos representados pelo acervo de conhecimentos e benefícios utilizados e geradores do diferencial competitivo que agregam valor à organização. O ativo intangível pode abranger, entre outros:</t>
  </si>
  <si>
    <t>Ativos de Mercado: potencial que a organização possui em decorrência dos intangíveis que estão relacionados ao mercado como: marca, clientes, lealdade dos clientes, negócios recorrentes, canais de distribuição, franquias etc.</t>
  </si>
  <si>
    <t>Ativos Humanos: compreendem os benefícios que o indivíduo pode proporcionar para as organizações por meio da sua expertise, criatividade, conhecimento, habilidade para resolver problemas, tudo visto de forma coletiva e dinâmica.</t>
  </si>
  <si>
    <t>Ativos de Propriedade Intelectual: incluem os ativos que necessitam de proteção legal para proporcionar às organizações benefícios tais como: know-how, segredos industriais, copyright, patentes, designs etc.</t>
  </si>
  <si>
    <t>Ativos de Infraestrutura: compreendem as tecnologias, as metodologias e os processos empregados como sistemas de informação, métodos gerenciais, bancos de dados etc.</t>
  </si>
  <si>
    <t>Carreira – no setor público, é um conjunto de cargos sujeito a regras específicas de ingresso, promoção, atuação, lotação e remuneração, cujos integrantes detêm um repertório comum de qualificações e habilidades. A carreira é criada por lei e deve aplicar-se às atividades típicas de Estado. O cargo público pode ser isolado ou de carreira.</t>
  </si>
  <si>
    <t>Programa GesPública - Avaliação do Sistema de Gestão Pública</t>
  </si>
  <si>
    <t>Glossário</t>
  </si>
  <si>
    <t>4 Interesse público e cidadania</t>
  </si>
  <si>
    <t>4.1 Interesse público</t>
  </si>
  <si>
    <t xml:space="preserve">São identificados e avaliados os principais aspectos sociais, econômicos e ambientais relacionados com a atuação institucional que impactam negativamente o interesse público. </t>
  </si>
  <si>
    <t>Esses aspectos sociais, econômicos e ambientais relacionados com a atuação institucional são utilizados na formulação da estratégia.</t>
  </si>
  <si>
    <t>O órgão/entidade tem capacidade de resposta a situações de emergência e a eventuais impactos indesejados relacionados com a atuação institucional, de forma a prevenir ou mitigar riscos à sociedade ou ao meio-ambiente.</t>
  </si>
  <si>
    <t>A necessidade de atualização ou adequação da ordem constitucional-legal relacionada à área de competência do órgão/entidade é analisada e acompanhada, especialmente quanto ao seu alinhamento aos valores e fundamentos morais vigentes da sociedade.</t>
  </si>
  <si>
    <t xml:space="preserve">1.1 Sistema de Governança </t>
  </si>
  <si>
    <t>A alta direção promove a reflexão interna sobre a finalidade e as competências institucionais, especialmente no que tange ao alcance e limites das funções e poderes institucionais; do papel do órgão/entidade dentro da macroestrutura do Governo; das suas p</t>
  </si>
  <si>
    <t>O processo decisório está estruturado e institucionalizado para assegurar que as deliberações estejam em estrita conformidade com as áreas de competências e poderes do órgão/entidade, alinhadas às diretrizes de governo e voltadas ao atendimento do interes</t>
  </si>
  <si>
    <t>O modelo de governança está estruturado a partir de orientações à conduta ética dos integrantes do sistema de liderança, em consonância com o Código de Ética do servidor público e a alta direção trata as questões éticas com base em critérios claros e tran</t>
  </si>
  <si>
    <t>O provimento dos cargos de direção e assessoramento superior é realizado com base em critérios oficializados que consideram as habilidades e atitudes de liderança, assim como a avaliação da capacidade dos candidatos ao exercício do cargo no que diz respei</t>
  </si>
  <si>
    <t>A alta direção avalia, sistematicamente, a sua capacidade de governança, com base nos critérios de excelência da gestão pública, identifica os pontos fortes e oportunidades de melhoria e define os principais investimentos necessários para fortalecer o sis</t>
  </si>
  <si>
    <t>Pontuação alcançada (Pa)</t>
  </si>
  <si>
    <t>Pontuação Máxima (pm)</t>
  </si>
  <si>
    <t>Avaliação do Sistema de Gestão Pública (SAGP)</t>
  </si>
  <si>
    <t xml:space="preserve">1 GOVERNANÇA </t>
  </si>
  <si>
    <t xml:space="preserve">Índice de conformidade dos processos de parceria estabelecidos, com base nas avaliações dos órgãos jurídicos e de controle. </t>
  </si>
  <si>
    <t xml:space="preserve">Índice de conformidade legal do processo de chamamento público (chamamentos públicos realizados sem questionamentos externos). </t>
  </si>
  <si>
    <t>Pontuação (de 0 a 60%)</t>
  </si>
  <si>
    <t>Retorna para "opções"</t>
  </si>
  <si>
    <t>Estágio da instituição</t>
  </si>
  <si>
    <t>Nível</t>
  </si>
  <si>
    <t>Descrição</t>
  </si>
  <si>
    <t>GUIA DE AVALIAÇÃO</t>
  </si>
  <si>
    <t>CRITÉRIOS DE AVALIAÇÃO DA GESTÃO PÚBLICA</t>
  </si>
  <si>
    <t>Assinale o percentual mais adequado para cada dimensão de resultado.</t>
  </si>
  <si>
    <t>Total (T)</t>
  </si>
  <si>
    <t>Total (D)</t>
  </si>
  <si>
    <t xml:space="preserve">Comparação com referenciais </t>
  </si>
  <si>
    <t>Total (CR)</t>
  </si>
  <si>
    <t>Soma totais</t>
  </si>
  <si>
    <t>(Em construção)</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</si>
</sst>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93">
    <font>
      <sz val="11"/>
      <color rgb="FF000000"/>
      <name val="Calibri"/>
      <family val="2"/>
    </font>
    <font>
      <sz val="11"/>
      <color indexed="55"/>
      <name val="Calibri"/>
      <family val="2"/>
    </font>
    <font>
      <sz val="8"/>
      <color indexed="55"/>
      <name val="Calibri"/>
      <family val="2"/>
    </font>
    <font>
      <sz val="10"/>
      <color indexed="55"/>
      <name val="Calibri"/>
      <family val="2"/>
    </font>
    <font>
      <sz val="8"/>
      <color indexed="10"/>
      <name val="Calibri"/>
      <family val="2"/>
    </font>
    <font>
      <sz val="8"/>
      <name val="Calibri"/>
      <family val="2"/>
    </font>
    <font>
      <sz val="12"/>
      <color indexed="55"/>
      <name val="Calibri"/>
      <family val="2"/>
    </font>
    <font>
      <b/>
      <sz val="12"/>
      <color indexed="55"/>
      <name val="Calibri"/>
      <family val="2"/>
    </font>
    <font>
      <sz val="9"/>
      <color indexed="55"/>
      <name val="Calibri"/>
      <family val="2"/>
    </font>
    <font>
      <sz val="12"/>
      <name val="Calibri"/>
      <family val="2"/>
    </font>
    <font>
      <b/>
      <i/>
      <sz val="13"/>
      <color indexed="55"/>
      <name val="Calibri"/>
      <family val="2"/>
    </font>
    <font>
      <sz val="10"/>
      <name val="Calibri"/>
      <family val="2"/>
    </font>
    <font>
      <sz val="10"/>
      <name val="Verdana"/>
      <family val="2"/>
    </font>
    <font>
      <b/>
      <sz val="10"/>
      <name val="Verdana"/>
      <family val="2"/>
    </font>
    <font>
      <sz val="10"/>
      <color indexed="10"/>
      <name val="Calibri"/>
      <family val="2"/>
    </font>
    <font>
      <sz val="10"/>
      <color indexed="18"/>
      <name val="Calibri"/>
      <family val="2"/>
    </font>
    <font>
      <b/>
      <sz val="10"/>
      <color indexed="55"/>
      <name val="Calibri"/>
      <family val="2"/>
    </font>
    <font>
      <b/>
      <sz val="18"/>
      <color indexed="10"/>
      <name val="Calibri"/>
      <family val="2"/>
    </font>
    <font>
      <b/>
      <sz val="18"/>
      <color indexed="55"/>
      <name val="Calibri"/>
      <family val="2"/>
    </font>
    <font>
      <sz val="18"/>
      <color indexed="55"/>
      <name val="Calibri"/>
      <family val="2"/>
    </font>
    <font>
      <sz val="6"/>
      <color indexed="10"/>
      <name val="Calibri"/>
      <family val="2"/>
    </font>
    <font>
      <sz val="10"/>
      <color indexed="55"/>
      <name val="Times New Roman"/>
      <family val="1"/>
    </font>
    <font>
      <sz val="18"/>
      <color indexed="10"/>
      <name val="Calibri"/>
      <family val="2"/>
    </font>
    <font>
      <vertAlign val="superscript"/>
      <sz val="10"/>
      <color indexed="55"/>
      <name val="Calibri"/>
      <family val="2"/>
    </font>
    <font>
      <sz val="12"/>
      <color indexed="19"/>
      <name val="Calibri"/>
      <family val="2"/>
    </font>
    <font>
      <b/>
      <sz val="14"/>
      <name val="Calibri"/>
      <family val="2"/>
    </font>
    <font>
      <sz val="12"/>
      <name val="Verdana"/>
      <family val="2"/>
    </font>
    <font>
      <b/>
      <sz val="12"/>
      <color indexed="10"/>
      <name val="Calibri"/>
      <family val="2"/>
    </font>
    <font>
      <b/>
      <sz val="12"/>
      <name val="Calibri"/>
      <family val="2"/>
    </font>
    <font>
      <u val="single"/>
      <sz val="9.9"/>
      <color indexed="12"/>
      <name val="Calibri"/>
      <family val="2"/>
    </font>
    <font>
      <u val="single"/>
      <sz val="10.45"/>
      <color indexed="36"/>
      <name val="Calibri"/>
      <family val="2"/>
    </font>
    <font>
      <sz val="12"/>
      <color indexed="10"/>
      <name val="Calibri"/>
      <family val="2"/>
    </font>
    <font>
      <u val="single"/>
      <sz val="9.9"/>
      <name val="Calibri"/>
      <family val="2"/>
    </font>
    <font>
      <sz val="18"/>
      <name val="Calibri"/>
      <family val="2"/>
    </font>
    <font>
      <b/>
      <sz val="10"/>
      <name val="Calibri"/>
      <family val="2"/>
    </font>
    <font>
      <sz val="11"/>
      <name val="Calibri"/>
      <family val="2"/>
    </font>
    <font>
      <b/>
      <sz val="14"/>
      <color indexed="10"/>
      <name val="Calibri"/>
      <family val="2"/>
    </font>
    <font>
      <sz val="14"/>
      <color indexed="19"/>
      <name val="Calibri"/>
      <family val="2"/>
    </font>
    <font>
      <sz val="14"/>
      <color indexed="55"/>
      <name val="Calibri"/>
      <family val="2"/>
    </font>
    <font>
      <b/>
      <sz val="20"/>
      <name val="Calibri"/>
      <family val="2"/>
    </font>
    <font>
      <sz val="10"/>
      <color indexed="19"/>
      <name val="Calibri"/>
      <family val="2"/>
    </font>
    <font>
      <sz val="8"/>
      <name val="Tahoma"/>
      <family val="0"/>
    </font>
    <font>
      <b/>
      <sz val="8"/>
      <name val="Tahoma"/>
      <family val="0"/>
    </font>
    <font>
      <u val="single"/>
      <sz val="10"/>
      <color indexed="10"/>
      <name val="Calibri"/>
      <family val="2"/>
    </font>
    <font>
      <b/>
      <sz val="14"/>
      <color indexed="55"/>
      <name val="Calibri"/>
      <family val="2"/>
    </font>
    <font>
      <u val="single"/>
      <sz val="10"/>
      <name val="Calibri"/>
      <family val="2"/>
    </font>
    <font>
      <sz val="9.9"/>
      <name val="Calibri"/>
      <family val="2"/>
    </font>
    <font>
      <u val="single"/>
      <sz val="12"/>
      <color indexed="12"/>
      <name val="Calibri"/>
      <family val="2"/>
    </font>
    <font>
      <u val="single"/>
      <sz val="14"/>
      <color indexed="12"/>
      <name val="Calibri"/>
      <family val="2"/>
    </font>
    <font>
      <sz val="14"/>
      <color indexed="10"/>
      <name val="Calibri"/>
      <family val="2"/>
    </font>
    <font>
      <b/>
      <sz val="14"/>
      <color indexed="19"/>
      <name val="Calibri"/>
      <family val="2"/>
    </font>
    <font>
      <b/>
      <sz val="10"/>
      <color indexed="19"/>
      <name val="Calibri"/>
      <family val="2"/>
    </font>
    <font>
      <b/>
      <sz val="10"/>
      <color indexed="10"/>
      <name val="Calibri"/>
      <family val="2"/>
    </font>
    <font>
      <b/>
      <sz val="8"/>
      <color indexed="55"/>
      <name val="Calibri"/>
      <family val="2"/>
    </font>
    <font>
      <sz val="11"/>
      <color indexed="18"/>
      <name val="Calibri"/>
      <family val="2"/>
    </font>
    <font>
      <sz val="11"/>
      <color indexed="9"/>
      <name val="Calibri"/>
      <family val="2"/>
    </font>
    <font>
      <b/>
      <sz val="11"/>
      <color indexed="44"/>
      <name val="Calibri"/>
      <family val="2"/>
    </font>
    <font>
      <b/>
      <sz val="11"/>
      <color indexed="18"/>
      <name val="Calibri"/>
      <family val="2"/>
    </font>
    <font>
      <sz val="11"/>
      <color indexed="44"/>
      <name val="Calibri"/>
      <family val="2"/>
    </font>
    <font>
      <sz val="11"/>
      <color indexed="54"/>
      <name val="Calibri"/>
      <family val="2"/>
    </font>
    <font>
      <sz val="11"/>
      <color indexed="12"/>
      <name val="Calibri"/>
      <family val="2"/>
    </font>
    <font>
      <sz val="11"/>
      <color indexed="52"/>
      <name val="Calibri"/>
      <family val="2"/>
    </font>
    <font>
      <b/>
      <sz val="11"/>
      <color indexed="55"/>
      <name val="Calibri"/>
      <family val="2"/>
    </font>
    <font>
      <sz val="11"/>
      <color indexed="45"/>
      <name val="Calibri"/>
      <family val="2"/>
    </font>
    <font>
      <i/>
      <sz val="11"/>
      <color indexed="1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0"/>
      <color indexed="48"/>
      <name val="Calibri"/>
      <family val="2"/>
    </font>
    <font>
      <sz val="12"/>
      <color indexed="48"/>
      <name val="Calibri"/>
      <family val="2"/>
    </font>
    <font>
      <sz val="12"/>
      <color indexed="55"/>
      <name val="Times New Roman"/>
      <family val="0"/>
    </font>
    <font>
      <sz val="19"/>
      <color indexed="1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2060"/>
      <name val="Calibri"/>
      <family val="2"/>
    </font>
    <font>
      <sz val="12"/>
      <color rgb="FF00206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3"/>
        <bgColor indexed="64"/>
      </patternFill>
    </fill>
    <fill>
      <patternFill patternType="solid">
        <fgColor indexed="23"/>
        <bgColor indexed="64"/>
      </patternFill>
    </fill>
    <fill>
      <patternFill patternType="solid">
        <fgColor indexed="19"/>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theme="3" tint="0.7999799847602844"/>
        <bgColor indexed="64"/>
      </patternFill>
    </fill>
    <fill>
      <patternFill patternType="solid">
        <fgColor indexed="26"/>
        <bgColor indexed="64"/>
      </patternFill>
    </fill>
    <fill>
      <patternFill patternType="solid">
        <fgColor indexed="47"/>
        <bgColor indexed="64"/>
      </patternFill>
    </fill>
    <fill>
      <patternFill patternType="solid">
        <fgColor indexed="5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style="thin"/>
      <right style="thin"/>
      <top/>
      <bottom style="thin"/>
    </border>
    <border>
      <left style="thin"/>
      <right/>
      <top style="thin"/>
      <bottom/>
    </border>
    <border>
      <left style="thin"/>
      <right/>
      <top/>
      <bottom style="thin"/>
    </border>
    <border>
      <left/>
      <right style="thin"/>
      <top/>
      <bottom style="thin"/>
    </border>
    <border>
      <left/>
      <right style="thin"/>
      <top style="thin"/>
      <bottom/>
    </border>
    <border>
      <left/>
      <right/>
      <top/>
      <bottom style="thin"/>
    </border>
    <border>
      <left/>
      <right style="thin"/>
      <top/>
      <bottom/>
    </border>
    <border>
      <left/>
      <right/>
      <top style="thin"/>
      <bottom style="thin"/>
    </border>
    <border>
      <left>
        <color indexed="63"/>
      </left>
      <right>
        <color indexed="63"/>
      </right>
      <top style="thin"/>
      <bottom>
        <color indexed="63"/>
      </bottom>
    </border>
    <border>
      <left style="medium"/>
      <right style="medium"/>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color indexed="63"/>
      </left>
      <right style="medium"/>
      <top>
        <color indexed="63"/>
      </top>
      <bottom>
        <color indexed="63"/>
      </bottom>
    </border>
    <border>
      <left style="thin"/>
      <right style="thin"/>
      <top/>
      <bottom/>
    </border>
    <border>
      <left style="medium"/>
      <right>
        <color indexed="63"/>
      </right>
      <top style="medium"/>
      <bottom style="medium"/>
    </border>
    <border>
      <left style="medium"/>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9"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80"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82" fillId="21" borderId="5" applyNumberFormat="0" applyAlignment="0" applyProtection="0"/>
    <xf numFmtId="169" fontId="1"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88" fillId="0" borderId="0" applyNumberFormat="0" applyFill="0" applyBorder="0" applyAlignment="0" applyProtection="0"/>
    <xf numFmtId="0" fontId="89" fillId="0" borderId="9" applyNumberFormat="0" applyFill="0" applyAlignment="0" applyProtection="0"/>
    <xf numFmtId="171" fontId="1" fillId="0" borderId="0" applyFont="0" applyFill="0" applyBorder="0" applyAlignment="0" applyProtection="0"/>
  </cellStyleXfs>
  <cellXfs count="526">
    <xf numFmtId="0" fontId="0" fillId="0" borderId="0" xfId="0" applyAlignment="1">
      <alignment/>
    </xf>
    <xf numFmtId="0" fontId="2" fillId="0" borderId="0" xfId="0" applyFont="1" applyAlignment="1">
      <alignment wrapText="1"/>
    </xf>
    <xf numFmtId="0" fontId="3"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xf>
    <xf numFmtId="0" fontId="4" fillId="0"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wrapText="1"/>
    </xf>
    <xf numFmtId="0" fontId="14" fillId="0" borderId="0" xfId="0" applyFont="1" applyFill="1" applyAlignment="1">
      <alignment wrapText="1"/>
    </xf>
    <xf numFmtId="0" fontId="14" fillId="0" borderId="0" xfId="0" applyFont="1" applyFill="1" applyAlignment="1">
      <alignment/>
    </xf>
    <xf numFmtId="0" fontId="3" fillId="0" borderId="11" xfId="0" applyFont="1" applyFill="1" applyBorder="1" applyAlignment="1">
      <alignment vertical="top" wrapText="1"/>
    </xf>
    <xf numFmtId="0" fontId="3" fillId="0" borderId="11" xfId="0" applyFont="1" applyFill="1" applyBorder="1" applyAlignment="1">
      <alignment horizontal="center" vertical="center" wrapText="1"/>
    </xf>
    <xf numFmtId="0" fontId="3" fillId="0" borderId="0" xfId="0" applyFont="1" applyFill="1" applyAlignment="1">
      <alignment vertical="top" wrapText="1"/>
    </xf>
    <xf numFmtId="0" fontId="3" fillId="0" borderId="11" xfId="0" applyFont="1" applyBorder="1" applyAlignment="1">
      <alignment vertical="top" wrapText="1"/>
    </xf>
    <xf numFmtId="0" fontId="3" fillId="0" borderId="0" xfId="0" applyFont="1" applyAlignment="1">
      <alignment vertical="top" wrapText="1"/>
    </xf>
    <xf numFmtId="0" fontId="15" fillId="33" borderId="0" xfId="0" applyFont="1" applyFill="1" applyAlignment="1">
      <alignment vertical="top" wrapText="1"/>
    </xf>
    <xf numFmtId="0" fontId="15" fillId="0" borderId="0" xfId="0" applyFont="1" applyFill="1" applyAlignment="1">
      <alignment vertical="top" wrapText="1"/>
    </xf>
    <xf numFmtId="0" fontId="15" fillId="0" borderId="0" xfId="0" applyFont="1" applyFill="1" applyAlignment="1">
      <alignment vertical="top"/>
    </xf>
    <xf numFmtId="0" fontId="16" fillId="0" borderId="0" xfId="0" applyFont="1" applyAlignment="1">
      <alignment horizontal="justify" vertical="top" wrapText="1"/>
    </xf>
    <xf numFmtId="0" fontId="3" fillId="0" borderId="11" xfId="0" applyFont="1" applyFill="1" applyBorder="1" applyAlignment="1">
      <alignment horizontal="justify" vertical="top" wrapText="1"/>
    </xf>
    <xf numFmtId="0" fontId="3" fillId="0" borderId="0" xfId="0" applyFont="1" applyAlignment="1">
      <alignment vertical="top"/>
    </xf>
    <xf numFmtId="0" fontId="3" fillId="0" borderId="0" xfId="0" applyFont="1" applyAlignment="1">
      <alignment horizontal="justify" vertical="top" wrapText="1"/>
    </xf>
    <xf numFmtId="0" fontId="16"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xf>
    <xf numFmtId="0" fontId="16" fillId="0" borderId="1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center" vertical="center" wrapText="1"/>
    </xf>
    <xf numFmtId="0" fontId="4"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18"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 fillId="0" borderId="0" xfId="0" applyFont="1" applyAlignment="1">
      <alignment/>
    </xf>
    <xf numFmtId="0" fontId="14" fillId="0" borderId="0" xfId="0" applyFont="1" applyFill="1" applyAlignment="1">
      <alignment wrapText="1"/>
    </xf>
    <xf numFmtId="0" fontId="14" fillId="0" borderId="0" xfId="0" applyFont="1" applyFill="1" applyAlignment="1">
      <alignment/>
    </xf>
    <xf numFmtId="0" fontId="3" fillId="0" borderId="0" xfId="0" applyFont="1" applyFill="1" applyAlignment="1">
      <alignment vertical="top" wrapText="1"/>
    </xf>
    <xf numFmtId="0" fontId="16" fillId="0" borderId="0" xfId="0" applyFont="1" applyAlignment="1">
      <alignment vertical="top"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1" xfId="0" applyFont="1" applyFill="1" applyBorder="1" applyAlignment="1">
      <alignment horizontal="justify" vertical="top" wrapText="1"/>
    </xf>
    <xf numFmtId="0" fontId="15" fillId="0" borderId="0" xfId="0" applyFont="1" applyFill="1" applyAlignment="1">
      <alignment vertical="top" wrapText="1"/>
    </xf>
    <xf numFmtId="0" fontId="15" fillId="0" borderId="0" xfId="0" applyFont="1" applyFill="1" applyAlignment="1">
      <alignment vertical="top"/>
    </xf>
    <xf numFmtId="0" fontId="3" fillId="0" borderId="11" xfId="0" applyFont="1" applyFill="1" applyBorder="1" applyAlignment="1">
      <alignment vertical="top" wrapText="1"/>
    </xf>
    <xf numFmtId="0" fontId="16" fillId="0" borderId="11" xfId="0" applyFont="1" applyFill="1" applyBorder="1" applyAlignment="1">
      <alignment vertical="top" wrapText="1"/>
    </xf>
    <xf numFmtId="0" fontId="19" fillId="0" borderId="11" xfId="0" applyFont="1" applyFill="1" applyBorder="1" applyAlignment="1">
      <alignment/>
    </xf>
    <xf numFmtId="0" fontId="16" fillId="0" borderId="0" xfId="0" applyFont="1" applyFill="1" applyAlignment="1">
      <alignment vertical="center" wrapText="1"/>
    </xf>
    <xf numFmtId="0" fontId="3" fillId="0" borderId="0" xfId="0" applyFont="1" applyFill="1" applyAlignment="1">
      <alignment/>
    </xf>
    <xf numFmtId="0" fontId="19" fillId="0" borderId="11" xfId="0" applyFont="1" applyFill="1" applyBorder="1" applyAlignment="1">
      <alignment horizontal="center" vertical="center" wrapText="1"/>
    </xf>
    <xf numFmtId="0" fontId="17" fillId="0" borderId="11" xfId="0" applyFont="1" applyFill="1" applyBorder="1" applyAlignment="1" applyProtection="1">
      <alignment horizontal="center" vertical="top" wrapText="1"/>
      <protection locked="0"/>
    </xf>
    <xf numFmtId="0" fontId="17" fillId="0" borderId="11" xfId="0" applyFont="1" applyFill="1" applyBorder="1" applyAlignment="1" applyProtection="1">
      <alignment vertical="center" wrapText="1"/>
      <protection locked="0"/>
    </xf>
    <xf numFmtId="0" fontId="3" fillId="0" borderId="11" xfId="0" applyFont="1" applyFill="1" applyBorder="1" applyAlignment="1" applyProtection="1">
      <alignment horizontal="justify" vertical="center" wrapText="1"/>
      <protection/>
    </xf>
    <xf numFmtId="0" fontId="3" fillId="0" borderId="11" xfId="0" applyFont="1" applyFill="1" applyBorder="1" applyAlignment="1">
      <alignment horizontal="justify" vertical="center" wrapText="1"/>
    </xf>
    <xf numFmtId="0" fontId="19" fillId="0" borderId="11" xfId="0" applyFont="1" applyFill="1" applyBorder="1" applyAlignment="1">
      <alignment horizontal="center" vertical="center"/>
    </xf>
    <xf numFmtId="0" fontId="3" fillId="0" borderId="11" xfId="0" applyFont="1" applyFill="1" applyBorder="1" applyAlignment="1">
      <alignment/>
    </xf>
    <xf numFmtId="0" fontId="19" fillId="0" borderId="11" xfId="0" applyFont="1" applyFill="1" applyBorder="1" applyAlignment="1">
      <alignment vertical="center"/>
    </xf>
    <xf numFmtId="0" fontId="19" fillId="33" borderId="0" xfId="0" applyFont="1" applyFill="1" applyAlignment="1">
      <alignment vertical="center"/>
    </xf>
    <xf numFmtId="0" fontId="16" fillId="0" borderId="11" xfId="0" applyFont="1" applyFill="1" applyBorder="1" applyAlignment="1">
      <alignment vertical="center" wrapText="1"/>
    </xf>
    <xf numFmtId="0" fontId="17" fillId="0" borderId="11" xfId="0" applyFont="1" applyFill="1" applyBorder="1" applyAlignment="1" applyProtection="1">
      <alignment vertical="center" wrapText="1"/>
      <protection locked="0"/>
    </xf>
    <xf numFmtId="0" fontId="12" fillId="0" borderId="0" xfId="0" applyFont="1" applyBorder="1" applyAlignment="1" applyProtection="1">
      <alignment/>
      <protection/>
    </xf>
    <xf numFmtId="0" fontId="12" fillId="0" borderId="0" xfId="0" applyFont="1" applyBorder="1" applyAlignment="1" applyProtection="1">
      <alignment horizontal="left"/>
      <protection/>
    </xf>
    <xf numFmtId="0" fontId="1" fillId="0" borderId="0" xfId="0" applyFont="1" applyAlignment="1">
      <alignment horizontal="justify"/>
    </xf>
    <xf numFmtId="0" fontId="0" fillId="33" borderId="0" xfId="0" applyFill="1" applyAlignment="1">
      <alignment/>
    </xf>
    <xf numFmtId="0" fontId="12" fillId="33" borderId="0" xfId="0" applyFont="1" applyFill="1" applyBorder="1" applyAlignment="1" applyProtection="1">
      <alignment horizontal="left"/>
      <protection/>
    </xf>
    <xf numFmtId="0" fontId="6" fillId="0" borderId="0" xfId="0" applyFont="1" applyAlignment="1">
      <alignment horizontal="justify" vertical="top" wrapText="1"/>
    </xf>
    <xf numFmtId="0" fontId="7" fillId="0" borderId="0" xfId="0" applyFont="1" applyAlignment="1">
      <alignment vertical="top" wrapText="1"/>
    </xf>
    <xf numFmtId="0" fontId="7" fillId="0" borderId="11" xfId="0" applyFont="1" applyBorder="1" applyAlignment="1">
      <alignment vertical="top" wrapText="1"/>
    </xf>
    <xf numFmtId="0" fontId="3" fillId="0" borderId="11" xfId="0" applyFont="1" applyBorder="1" applyAlignment="1">
      <alignment horizontal="justify" vertical="top" wrapText="1"/>
    </xf>
    <xf numFmtId="0" fontId="17" fillId="0" borderId="11" xfId="0" applyFont="1" applyFill="1" applyBorder="1" applyAlignment="1">
      <alignment vertical="center" wrapText="1"/>
    </xf>
    <xf numFmtId="0" fontId="18" fillId="0" borderId="11" xfId="0" applyFont="1" applyFill="1" applyBorder="1" applyAlignment="1">
      <alignment vertical="center"/>
    </xf>
    <xf numFmtId="0" fontId="18" fillId="0" borderId="11" xfId="0" applyFont="1" applyFill="1" applyBorder="1" applyAlignment="1">
      <alignment/>
    </xf>
    <xf numFmtId="0" fontId="18" fillId="0" borderId="13" xfId="0" applyNumberFormat="1" applyFont="1" applyFill="1" applyBorder="1" applyAlignment="1">
      <alignment horizontal="center" vertical="center" wrapText="1"/>
    </xf>
    <xf numFmtId="0" fontId="3" fillId="0" borderId="13" xfId="0" applyFont="1" applyFill="1" applyBorder="1" applyAlignment="1">
      <alignment vertical="top" wrapText="1"/>
    </xf>
    <xf numFmtId="0" fontId="16" fillId="0" borderId="12" xfId="0" applyFont="1" applyFill="1" applyBorder="1" applyAlignment="1">
      <alignment vertical="center" wrapText="1"/>
    </xf>
    <xf numFmtId="0" fontId="19" fillId="0" borderId="11" xfId="0" applyFont="1" applyFill="1" applyBorder="1" applyAlignment="1">
      <alignment horizontal="center"/>
    </xf>
    <xf numFmtId="0" fontId="19" fillId="0" borderId="11" xfId="0" applyFont="1" applyFill="1" applyBorder="1" applyAlignment="1" applyProtection="1">
      <alignment horizontal="center" vertical="top" wrapText="1"/>
      <protection locked="0"/>
    </xf>
    <xf numFmtId="0" fontId="19" fillId="0" borderId="11" xfId="0" applyFont="1" applyFill="1" applyBorder="1" applyAlignment="1" applyProtection="1">
      <alignment/>
      <protection locked="0"/>
    </xf>
    <xf numFmtId="0" fontId="3" fillId="0" borderId="11" xfId="0" applyFont="1" applyFill="1" applyBorder="1" applyAlignment="1" applyProtection="1">
      <alignment vertical="top" wrapText="1"/>
      <protection locked="0"/>
    </xf>
    <xf numFmtId="0" fontId="19" fillId="0" borderId="11" xfId="0" applyFont="1" applyFill="1" applyBorder="1" applyAlignment="1" applyProtection="1">
      <alignment vertical="center"/>
      <protection locked="0"/>
    </xf>
    <xf numFmtId="0" fontId="3" fillId="0" borderId="11" xfId="0" applyFont="1" applyFill="1" applyBorder="1" applyAlignment="1" applyProtection="1">
      <alignment/>
      <protection locked="0"/>
    </xf>
    <xf numFmtId="0" fontId="19" fillId="0" borderId="11"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protection locked="0"/>
    </xf>
    <xf numFmtId="0" fontId="19" fillId="0" borderId="11" xfId="0" applyFont="1" applyFill="1" applyBorder="1" applyAlignment="1" applyProtection="1">
      <alignment vertical="top" wrapText="1"/>
      <protection locked="0"/>
    </xf>
    <xf numFmtId="0" fontId="19" fillId="0" borderId="14" xfId="0" applyFont="1" applyFill="1" applyBorder="1" applyAlignment="1">
      <alignment horizontal="center" vertical="center"/>
    </xf>
    <xf numFmtId="0" fontId="19" fillId="0" borderId="14" xfId="0" applyFont="1" applyFill="1" applyBorder="1" applyAlignment="1">
      <alignment/>
    </xf>
    <xf numFmtId="0" fontId="3" fillId="0" borderId="14" xfId="0" applyFont="1" applyFill="1" applyBorder="1" applyAlignment="1">
      <alignment/>
    </xf>
    <xf numFmtId="0" fontId="8" fillId="0" borderId="11" xfId="0" applyFont="1" applyBorder="1" applyAlignment="1">
      <alignment horizontal="justify" vertical="top" wrapText="1"/>
    </xf>
    <xf numFmtId="0" fontId="6" fillId="0" borderId="11" xfId="0" applyFont="1" applyBorder="1" applyAlignment="1">
      <alignment vertical="top" wrapText="1"/>
    </xf>
    <xf numFmtId="0" fontId="19" fillId="0" borderId="11" xfId="0" applyFont="1" applyFill="1" applyBorder="1" applyAlignment="1" applyProtection="1">
      <alignment vertical="center"/>
      <protection locked="0"/>
    </xf>
    <xf numFmtId="0" fontId="19" fillId="0" borderId="11" xfId="0" applyFont="1" applyFill="1" applyBorder="1" applyAlignment="1" applyProtection="1">
      <alignment vertical="top" wrapText="1"/>
      <protection locked="0"/>
    </xf>
    <xf numFmtId="0" fontId="19" fillId="0" borderId="11" xfId="0" applyFont="1" applyFill="1" applyBorder="1" applyAlignment="1" applyProtection="1">
      <alignment/>
      <protection locked="0"/>
    </xf>
    <xf numFmtId="0" fontId="3" fillId="0" borderId="0" xfId="0" applyFont="1" applyAlignment="1">
      <alignment horizontal="center" vertical="top" wrapText="1"/>
    </xf>
    <xf numFmtId="0" fontId="6" fillId="0" borderId="0" xfId="0" applyFont="1" applyAlignment="1">
      <alignment horizontal="center" wrapText="1"/>
    </xf>
    <xf numFmtId="0" fontId="6" fillId="0" borderId="0" xfId="0" applyFont="1" applyAlignment="1">
      <alignment wrapText="1"/>
    </xf>
    <xf numFmtId="0" fontId="3" fillId="0" borderId="0" xfId="0" applyFont="1" applyFill="1" applyAlignment="1">
      <alignment wrapText="1"/>
    </xf>
    <xf numFmtId="0" fontId="3" fillId="0" borderId="0" xfId="0" applyFont="1" applyAlignment="1">
      <alignment horizontal="center"/>
    </xf>
    <xf numFmtId="0" fontId="3" fillId="0" borderId="0" xfId="0" applyFont="1" applyAlignment="1" applyProtection="1">
      <alignment wrapText="1"/>
      <protection locked="0"/>
    </xf>
    <xf numFmtId="0" fontId="6" fillId="0" borderId="0" xfId="0" applyFont="1" applyAlignment="1" applyProtection="1">
      <alignment wrapText="1"/>
      <protection locked="0"/>
    </xf>
    <xf numFmtId="0" fontId="3" fillId="0" borderId="0" xfId="0" applyFont="1" applyAlignment="1" applyProtection="1">
      <alignment wrapText="1"/>
      <protection locked="0"/>
    </xf>
    <xf numFmtId="0" fontId="3" fillId="0" borderId="0" xfId="0" applyFont="1" applyAlignment="1" applyProtection="1">
      <alignment vertical="top"/>
      <protection locked="0"/>
    </xf>
    <xf numFmtId="0" fontId="6" fillId="0" borderId="0" xfId="0" applyFont="1" applyAlignment="1" applyProtection="1">
      <alignment vertical="top"/>
      <protection locked="0"/>
    </xf>
    <xf numFmtId="0" fontId="6" fillId="0" borderId="0" xfId="0" applyFont="1" applyAlignment="1" applyProtection="1">
      <alignment wrapText="1"/>
      <protection locked="0"/>
    </xf>
    <xf numFmtId="0" fontId="2" fillId="0" borderId="0" xfId="0" applyFont="1" applyAlignment="1" applyProtection="1">
      <alignment wrapText="1"/>
      <protection locked="0"/>
    </xf>
    <xf numFmtId="0" fontId="2" fillId="0" borderId="0" xfId="0" applyFont="1" applyAlignment="1" applyProtection="1">
      <alignment vertical="center" wrapText="1"/>
      <protection locked="0"/>
    </xf>
    <xf numFmtId="0" fontId="2" fillId="0" borderId="0" xfId="0" applyFont="1" applyAlignment="1" applyProtection="1">
      <alignment wrapText="1"/>
      <protection locked="0"/>
    </xf>
    <xf numFmtId="0" fontId="3" fillId="0" borderId="0" xfId="0" applyFont="1" applyAlignment="1" applyProtection="1">
      <alignment horizontal="center" wrapText="1"/>
      <protection locked="0"/>
    </xf>
    <xf numFmtId="0" fontId="2" fillId="0" borderId="0" xfId="0" applyFont="1" applyAlignment="1" applyProtection="1">
      <alignment horizontal="center" wrapText="1"/>
      <protection locked="0"/>
    </xf>
    <xf numFmtId="1" fontId="2" fillId="0" borderId="0" xfId="0" applyNumberFormat="1" applyFont="1" applyAlignment="1" applyProtection="1">
      <alignment horizontal="center" wrapText="1"/>
      <protection locked="0"/>
    </xf>
    <xf numFmtId="0" fontId="3" fillId="0" borderId="15" xfId="0" applyFont="1" applyFill="1" applyBorder="1" applyAlignment="1">
      <alignment vertical="top" wrapText="1"/>
    </xf>
    <xf numFmtId="0" fontId="11" fillId="34" borderId="11" xfId="0" applyFont="1" applyFill="1" applyBorder="1" applyAlignment="1">
      <alignment horizontal="center" vertical="center" wrapText="1"/>
    </xf>
    <xf numFmtId="0" fontId="9" fillId="35" borderId="0" xfId="0" applyFont="1" applyFill="1" applyAlignment="1">
      <alignment vertical="top" wrapText="1"/>
    </xf>
    <xf numFmtId="0" fontId="14" fillId="35" borderId="16" xfId="0" applyFont="1" applyFill="1" applyBorder="1" applyAlignment="1">
      <alignment vertical="center" wrapText="1"/>
    </xf>
    <xf numFmtId="0" fontId="14" fillId="35" borderId="17" xfId="0" applyFont="1" applyFill="1" applyBorder="1" applyAlignment="1">
      <alignment vertical="center" wrapText="1"/>
    </xf>
    <xf numFmtId="0" fontId="9" fillId="35" borderId="18"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6" xfId="0" applyFont="1" applyFill="1" applyBorder="1" applyAlignment="1">
      <alignment horizontal="center" vertical="center" wrapText="1"/>
    </xf>
    <xf numFmtId="9" fontId="14" fillId="0" borderId="11" xfId="0" applyNumberFormat="1" applyFont="1" applyFill="1" applyBorder="1" applyAlignment="1">
      <alignment horizontal="center" vertical="center" wrapText="1"/>
    </xf>
    <xf numFmtId="0" fontId="26" fillId="0" borderId="0" xfId="0" applyFont="1" applyBorder="1" applyAlignment="1" applyProtection="1">
      <alignment/>
      <protection/>
    </xf>
    <xf numFmtId="0" fontId="27" fillId="34" borderId="11" xfId="0" applyFont="1" applyFill="1" applyBorder="1" applyAlignment="1">
      <alignment horizontal="center"/>
    </xf>
    <xf numFmtId="0" fontId="27" fillId="34" borderId="11" xfId="0" applyFont="1" applyFill="1" applyBorder="1" applyAlignment="1">
      <alignment horizontal="center" vertical="center" wrapText="1"/>
    </xf>
    <xf numFmtId="0" fontId="28" fillId="35"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7" fillId="0" borderId="11" xfId="0"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9" fillId="35" borderId="0" xfId="0" applyFont="1" applyFill="1" applyAlignment="1">
      <alignment horizontal="center" vertical="center" wrapText="1"/>
    </xf>
    <xf numFmtId="0" fontId="28" fillId="35" borderId="11" xfId="0" applyFont="1" applyFill="1" applyBorder="1" applyAlignment="1" applyProtection="1">
      <alignment horizontal="center" vertical="center" wrapText="1"/>
      <protection locked="0"/>
    </xf>
    <xf numFmtId="0" fontId="6" fillId="0" borderId="0" xfId="0" applyFont="1" applyAlignment="1">
      <alignment vertical="top" wrapText="1"/>
    </xf>
    <xf numFmtId="0" fontId="6" fillId="0" borderId="0" xfId="0" applyFont="1" applyFill="1" applyAlignment="1">
      <alignment horizontal="center" vertical="center" wrapText="1"/>
    </xf>
    <xf numFmtId="0" fontId="29" fillId="0" borderId="0" xfId="44" applyAlignment="1" applyProtection="1">
      <alignment wrapText="1"/>
      <protection/>
    </xf>
    <xf numFmtId="0" fontId="6"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horizontal="left" vertical="center" wrapText="1"/>
    </xf>
    <xf numFmtId="0" fontId="29" fillId="0" borderId="0" xfId="44" applyAlignment="1" applyProtection="1">
      <alignment vertical="center" wrapText="1"/>
      <protection/>
    </xf>
    <xf numFmtId="0" fontId="29" fillId="0" borderId="0" xfId="44" applyAlignment="1" applyProtection="1">
      <alignment/>
      <protection/>
    </xf>
    <xf numFmtId="0" fontId="25" fillId="35" borderId="19" xfId="0" applyFont="1" applyFill="1" applyBorder="1" applyAlignment="1">
      <alignment vertical="center" wrapText="1"/>
    </xf>
    <xf numFmtId="0" fontId="1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xf>
    <xf numFmtId="0" fontId="6" fillId="0" borderId="0" xfId="0" applyFont="1" applyFill="1" applyAlignment="1">
      <alignment/>
    </xf>
    <xf numFmtId="0" fontId="6" fillId="0" borderId="0" xfId="0" applyFont="1" applyAlignment="1">
      <alignment/>
    </xf>
    <xf numFmtId="0" fontId="0" fillId="0" borderId="11" xfId="0" applyFill="1" applyBorder="1" applyAlignment="1">
      <alignment vertical="center" wrapText="1"/>
    </xf>
    <xf numFmtId="0" fontId="0" fillId="0" borderId="11" xfId="0" applyFill="1" applyBorder="1" applyAlignment="1">
      <alignment vertical="center"/>
    </xf>
    <xf numFmtId="0" fontId="3" fillId="0" borderId="15" xfId="0" applyFont="1" applyFill="1" applyBorder="1" applyAlignment="1">
      <alignment horizontal="justify" vertical="top" wrapText="1"/>
    </xf>
    <xf numFmtId="0" fontId="3" fillId="0"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Fill="1" applyBorder="1" applyAlignment="1">
      <alignment horizontal="justify"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11" fillId="35" borderId="0" xfId="0" applyFont="1" applyFill="1" applyBorder="1" applyAlignment="1">
      <alignment vertical="center" wrapText="1"/>
    </xf>
    <xf numFmtId="0" fontId="9" fillId="35" borderId="0" xfId="0" applyFont="1" applyFill="1" applyBorder="1" applyAlignment="1">
      <alignment horizontal="left" vertical="center" wrapText="1"/>
    </xf>
    <xf numFmtId="0" fontId="11" fillId="35" borderId="16" xfId="0" applyFont="1" applyFill="1" applyBorder="1" applyAlignment="1">
      <alignment vertical="center" wrapText="1"/>
    </xf>
    <xf numFmtId="0" fontId="11" fillId="35" borderId="13" xfId="0" applyFont="1" applyFill="1" applyBorder="1" applyAlignment="1">
      <alignment vertical="center" wrapText="1"/>
    </xf>
    <xf numFmtId="0" fontId="11" fillId="35" borderId="17" xfId="0" applyFont="1" applyFill="1" applyBorder="1" applyAlignment="1">
      <alignment vertical="center" wrapText="1"/>
    </xf>
    <xf numFmtId="0" fontId="4" fillId="35" borderId="0" xfId="0" applyFont="1" applyFill="1" applyBorder="1" applyAlignment="1">
      <alignment horizontal="center" vertical="center" wrapText="1"/>
    </xf>
    <xf numFmtId="0" fontId="9" fillId="35" borderId="20" xfId="0" applyFont="1" applyFill="1" applyBorder="1" applyAlignment="1">
      <alignment horizontal="left" vertical="center" wrapText="1"/>
    </xf>
    <xf numFmtId="0" fontId="11" fillId="35" borderId="0" xfId="0" applyFont="1" applyFill="1" applyAlignment="1">
      <alignment vertical="top" wrapText="1"/>
    </xf>
    <xf numFmtId="0" fontId="9" fillId="35" borderId="0" xfId="0" applyFont="1" applyFill="1" applyAlignment="1">
      <alignment vertical="top" wrapText="1"/>
    </xf>
    <xf numFmtId="0" fontId="11" fillId="35" borderId="0" xfId="0" applyFont="1" applyFill="1" applyAlignment="1">
      <alignment horizontal="center" vertical="top" wrapText="1"/>
    </xf>
    <xf numFmtId="0" fontId="9" fillId="35" borderId="0" xfId="0" applyFont="1" applyFill="1" applyAlignment="1">
      <alignment horizontal="center" vertical="top" wrapText="1"/>
    </xf>
    <xf numFmtId="0" fontId="33" fillId="35" borderId="0" xfId="0" applyFont="1" applyFill="1" applyAlignment="1" applyProtection="1">
      <alignment horizontal="center" vertical="top" wrapText="1"/>
      <protection locked="0"/>
    </xf>
    <xf numFmtId="0" fontId="6" fillId="0" borderId="0" xfId="0" applyFont="1" applyAlignment="1">
      <alignment horizontal="center"/>
    </xf>
    <xf numFmtId="0" fontId="6" fillId="0" borderId="11" xfId="0" applyFont="1" applyFill="1" applyBorder="1" applyAlignment="1" applyProtection="1">
      <alignment horizontal="center" vertical="top" wrapText="1"/>
      <protection locked="0"/>
    </xf>
    <xf numFmtId="0" fontId="9" fillId="35" borderId="0" xfId="0" applyFont="1" applyFill="1" applyAlignment="1" applyProtection="1">
      <alignment horizontal="center" vertical="top" wrapText="1"/>
      <protection locked="0"/>
    </xf>
    <xf numFmtId="0" fontId="6" fillId="0" borderId="11" xfId="0" applyFont="1" applyFill="1" applyBorder="1" applyAlignment="1" applyProtection="1">
      <alignment horizontal="center"/>
      <protection locked="0"/>
    </xf>
    <xf numFmtId="9" fontId="4" fillId="0" borderId="10" xfId="0" applyNumberFormat="1" applyFont="1" applyFill="1" applyBorder="1" applyAlignment="1">
      <alignment horizontal="center" vertical="center" wrapText="1"/>
    </xf>
    <xf numFmtId="9" fontId="14" fillId="0" borderId="16" xfId="0" applyNumberFormat="1" applyFont="1" applyFill="1" applyBorder="1" applyAlignment="1">
      <alignment horizontal="center" vertical="center" wrapText="1"/>
    </xf>
    <xf numFmtId="0" fontId="31" fillId="35" borderId="20" xfId="0" applyFont="1" applyFill="1" applyBorder="1" applyAlignment="1">
      <alignment horizontal="center" vertical="center" wrapText="1"/>
    </xf>
    <xf numFmtId="0" fontId="4" fillId="35" borderId="20" xfId="0" applyFont="1" applyFill="1" applyBorder="1" applyAlignment="1">
      <alignment horizontal="center" vertical="center" wrapText="1"/>
    </xf>
    <xf numFmtId="9" fontId="4" fillId="35" borderId="20" xfId="0" applyNumberFormat="1" applyFont="1" applyFill="1" applyBorder="1" applyAlignment="1">
      <alignment horizontal="center" vertical="center" wrapText="1"/>
    </xf>
    <xf numFmtId="0" fontId="9" fillId="35" borderId="0" xfId="0" applyFont="1" applyFill="1" applyBorder="1" applyAlignment="1">
      <alignment horizontal="center" vertical="center" wrapText="1"/>
    </xf>
    <xf numFmtId="0" fontId="11" fillId="35" borderId="0" xfId="0" applyFont="1" applyFill="1" applyBorder="1" applyAlignment="1">
      <alignment horizontal="center" wrapText="1"/>
    </xf>
    <xf numFmtId="0" fontId="33" fillId="35" borderId="0" xfId="0" applyFont="1" applyFill="1" applyBorder="1" applyAlignment="1">
      <alignment vertical="center" wrapText="1"/>
    </xf>
    <xf numFmtId="9" fontId="33" fillId="35" borderId="0" xfId="0" applyNumberFormat="1" applyFont="1" applyFill="1" applyBorder="1" applyAlignment="1">
      <alignment vertical="center" wrapText="1"/>
    </xf>
    <xf numFmtId="0" fontId="33" fillId="35" borderId="0" xfId="0" applyFont="1" applyFill="1" applyAlignment="1">
      <alignment vertical="center"/>
    </xf>
    <xf numFmtId="0" fontId="14" fillId="35" borderId="16" xfId="0" applyFont="1" applyFill="1" applyBorder="1" applyAlignment="1">
      <alignment vertical="center" wrapText="1"/>
    </xf>
    <xf numFmtId="0" fontId="14" fillId="35" borderId="13" xfId="0" applyFont="1" applyFill="1" applyBorder="1" applyAlignment="1">
      <alignment vertical="center" wrapText="1"/>
    </xf>
    <xf numFmtId="9" fontId="4" fillId="35" borderId="21" xfId="0" applyNumberFormat="1" applyFont="1" applyFill="1" applyBorder="1" applyAlignment="1">
      <alignment horizontal="center" vertical="center" wrapText="1"/>
    </xf>
    <xf numFmtId="0" fontId="33" fillId="35" borderId="0" xfId="0" applyFont="1" applyFill="1" applyBorder="1" applyAlignment="1">
      <alignment horizontal="center" vertical="center" wrapText="1"/>
    </xf>
    <xf numFmtId="0" fontId="33" fillId="35" borderId="0" xfId="0" applyFont="1" applyFill="1" applyBorder="1" applyAlignment="1" applyProtection="1">
      <alignment vertical="center" wrapText="1"/>
      <protection locked="0"/>
    </xf>
    <xf numFmtId="9" fontId="33" fillId="35" borderId="0" xfId="0" applyNumberFormat="1" applyFont="1" applyFill="1" applyBorder="1" applyAlignment="1" applyProtection="1">
      <alignment vertical="center" wrapText="1"/>
      <protection locked="0"/>
    </xf>
    <xf numFmtId="0" fontId="33" fillId="35" borderId="0" xfId="0" applyFont="1" applyFill="1" applyAlignment="1" applyProtection="1">
      <alignment vertical="center"/>
      <protection locked="0"/>
    </xf>
    <xf numFmtId="0" fontId="35" fillId="35" borderId="0" xfId="0" applyFont="1" applyFill="1" applyAlignment="1">
      <alignment/>
    </xf>
    <xf numFmtId="0" fontId="35" fillId="35" borderId="0" xfId="0" applyFont="1" applyFill="1" applyAlignment="1" applyProtection="1">
      <alignment/>
      <protection locked="0"/>
    </xf>
    <xf numFmtId="0" fontId="14" fillId="35" borderId="17" xfId="0" applyFont="1" applyFill="1" applyBorder="1" applyAlignment="1">
      <alignment vertical="center" wrapText="1"/>
    </xf>
    <xf numFmtId="0" fontId="3" fillId="0" borderId="0" xfId="0" applyFont="1" applyAlignment="1">
      <alignment horizontal="center"/>
    </xf>
    <xf numFmtId="0" fontId="22" fillId="0" borderId="11" xfId="0" applyFont="1" applyFill="1" applyBorder="1" applyAlignment="1">
      <alignment horizontal="center" vertical="center" wrapText="1"/>
    </xf>
    <xf numFmtId="0" fontId="19" fillId="0" borderId="11" xfId="0" applyFont="1" applyFill="1" applyBorder="1" applyAlignment="1">
      <alignment horizontal="center" vertical="center"/>
    </xf>
    <xf numFmtId="0" fontId="33" fillId="35" borderId="0" xfId="0" applyFont="1" applyFill="1" applyAlignment="1">
      <alignment horizontal="center" vertical="center"/>
    </xf>
    <xf numFmtId="0" fontId="19" fillId="0" borderId="11" xfId="0" applyFont="1" applyFill="1" applyBorder="1" applyAlignment="1">
      <alignment horizontal="center"/>
    </xf>
    <xf numFmtId="0" fontId="3" fillId="0" borderId="0" xfId="0" applyFont="1" applyFill="1" applyAlignment="1">
      <alignment horizontal="center"/>
    </xf>
    <xf numFmtId="9" fontId="4" fillId="0" borderId="11" xfId="0" applyNumberFormat="1" applyFont="1" applyFill="1" applyBorder="1" applyAlignment="1">
      <alignment horizontal="center" vertical="center" wrapText="1"/>
    </xf>
    <xf numFmtId="9" fontId="4" fillId="35" borderId="14" xfId="0" applyNumberFormat="1" applyFont="1" applyFill="1" applyBorder="1" applyAlignment="1">
      <alignment horizontal="center" vertical="center" wrapText="1"/>
    </xf>
    <xf numFmtId="9" fontId="4" fillId="35" borderId="18" xfId="0" applyNumberFormat="1" applyFont="1" applyFill="1" applyBorder="1" applyAlignment="1">
      <alignment horizontal="center" vertical="center" wrapText="1"/>
    </xf>
    <xf numFmtId="0" fontId="11" fillId="35" borderId="12" xfId="0" applyFont="1" applyFill="1" applyBorder="1" applyAlignment="1">
      <alignment vertical="center" wrapText="1"/>
    </xf>
    <xf numFmtId="0" fontId="9" fillId="35" borderId="22" xfId="0" applyFont="1" applyFill="1" applyBorder="1" applyAlignment="1">
      <alignment horizontal="left" vertical="center" wrapText="1"/>
    </xf>
    <xf numFmtId="0" fontId="33" fillId="35" borderId="22" xfId="0" applyFont="1" applyFill="1" applyBorder="1" applyAlignment="1">
      <alignment horizontal="center" vertical="center" wrapText="1"/>
    </xf>
    <xf numFmtId="0" fontId="33" fillId="35" borderId="22" xfId="0" applyFont="1" applyFill="1" applyBorder="1" applyAlignment="1">
      <alignment horizontal="center" wrapText="1"/>
    </xf>
    <xf numFmtId="0" fontId="33" fillId="35" borderId="22" xfId="0" applyFont="1" applyFill="1" applyBorder="1" applyAlignment="1" applyProtection="1">
      <alignment vertical="center" wrapText="1"/>
      <protection locked="0"/>
    </xf>
    <xf numFmtId="9" fontId="33" fillId="35" borderId="22" xfId="0" applyNumberFormat="1" applyFont="1" applyFill="1" applyBorder="1" applyAlignment="1" applyProtection="1">
      <alignment vertical="center" wrapText="1"/>
      <protection locked="0"/>
    </xf>
    <xf numFmtId="0" fontId="33" fillId="35" borderId="14" xfId="0" applyFont="1" applyFill="1" applyBorder="1" applyAlignment="1" applyProtection="1">
      <alignment vertical="center"/>
      <protection locked="0"/>
    </xf>
    <xf numFmtId="0" fontId="11" fillId="35" borderId="22" xfId="0" applyFont="1" applyFill="1" applyBorder="1" applyAlignment="1">
      <alignment horizont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27"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protection locked="0"/>
    </xf>
    <xf numFmtId="0" fontId="6" fillId="0" borderId="14" xfId="0" applyFont="1" applyFill="1" applyBorder="1" applyAlignment="1">
      <alignment horizontal="center"/>
    </xf>
    <xf numFmtId="0" fontId="9" fillId="35" borderId="22" xfId="0" applyFont="1" applyFill="1" applyBorder="1" applyAlignment="1">
      <alignment horizontal="center" vertical="center" wrapText="1"/>
    </xf>
    <xf numFmtId="0" fontId="9" fillId="35" borderId="22" xfId="0" applyFont="1" applyFill="1" applyBorder="1" applyAlignment="1">
      <alignment horizontal="center" wrapText="1"/>
    </xf>
    <xf numFmtId="0" fontId="9" fillId="35" borderId="22" xfId="0" applyFont="1" applyFill="1" applyBorder="1" applyAlignment="1" applyProtection="1">
      <alignment horizontal="center" vertical="center" wrapText="1"/>
      <protection locked="0"/>
    </xf>
    <xf numFmtId="9" fontId="9" fillId="35" borderId="22" xfId="0" applyNumberFormat="1" applyFont="1" applyFill="1" applyBorder="1" applyAlignment="1" applyProtection="1">
      <alignment horizontal="center" vertical="center" wrapText="1"/>
      <protection locked="0"/>
    </xf>
    <xf numFmtId="0" fontId="9" fillId="35" borderId="14" xfId="0" applyFont="1" applyFill="1" applyBorder="1" applyAlignment="1" applyProtection="1">
      <alignment horizontal="center" vertical="center"/>
      <protection locked="0"/>
    </xf>
    <xf numFmtId="0" fontId="13" fillId="0" borderId="0" xfId="0" applyFont="1" applyBorder="1" applyAlignment="1">
      <alignment/>
    </xf>
    <xf numFmtId="0" fontId="13" fillId="0" borderId="0" xfId="0" applyFont="1" applyBorder="1" applyAlignment="1" applyProtection="1">
      <alignment/>
      <protection/>
    </xf>
    <xf numFmtId="0" fontId="38" fillId="0" borderId="0" xfId="0" applyFont="1" applyAlignment="1">
      <alignment/>
    </xf>
    <xf numFmtId="0" fontId="36" fillId="36" borderId="23" xfId="0" applyFont="1" applyFill="1" applyBorder="1" applyAlignment="1">
      <alignment vertical="center" wrapText="1"/>
    </xf>
    <xf numFmtId="0" fontId="37" fillId="37" borderId="22" xfId="0" applyFont="1" applyFill="1" applyBorder="1" applyAlignment="1">
      <alignment horizontal="center" vertical="center" wrapText="1"/>
    </xf>
    <xf numFmtId="0" fontId="40" fillId="37" borderId="22" xfId="0" applyFont="1" applyFill="1" applyBorder="1" applyAlignment="1">
      <alignment vertical="center" wrapText="1"/>
    </xf>
    <xf numFmtId="0" fontId="36" fillId="38" borderId="23" xfId="0" applyFont="1" applyFill="1" applyBorder="1" applyAlignment="1">
      <alignment vertical="center" wrapText="1"/>
    </xf>
    <xf numFmtId="0" fontId="36" fillId="39" borderId="23" xfId="0" applyFont="1" applyFill="1" applyBorder="1" applyAlignment="1">
      <alignment vertical="center" wrapText="1"/>
    </xf>
    <xf numFmtId="0" fontId="36" fillId="40" borderId="23" xfId="0" applyFont="1" applyFill="1" applyBorder="1" applyAlignment="1">
      <alignment vertical="center" wrapText="1"/>
    </xf>
    <xf numFmtId="0" fontId="3" fillId="0" borderId="0" xfId="0" applyFont="1" applyBorder="1" applyAlignment="1" applyProtection="1">
      <alignment wrapText="1"/>
      <protection locked="0"/>
    </xf>
    <xf numFmtId="0" fontId="0" fillId="0" borderId="0" xfId="0" applyFill="1" applyAlignment="1">
      <alignment/>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0" fillId="0" borderId="26" xfId="0" applyFont="1" applyFill="1" applyBorder="1" applyAlignment="1">
      <alignment vertical="center" wrapText="1"/>
    </xf>
    <xf numFmtId="0" fontId="6" fillId="0" borderId="29" xfId="0" applyFont="1" applyFill="1" applyBorder="1" applyAlignment="1">
      <alignment horizontal="center" vertical="center" wrapText="1"/>
    </xf>
    <xf numFmtId="0" fontId="2" fillId="0" borderId="0" xfId="0" applyFont="1" applyFill="1" applyAlignment="1" applyProtection="1">
      <alignment horizontal="center" wrapText="1"/>
      <protection locked="0"/>
    </xf>
    <xf numFmtId="1" fontId="2" fillId="0" borderId="0" xfId="0" applyNumberFormat="1" applyFont="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6"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wrapText="1"/>
      <protection locked="0"/>
    </xf>
    <xf numFmtId="0" fontId="6" fillId="0" borderId="0" xfId="0" applyFont="1" applyFill="1" applyAlignment="1" applyProtection="1">
      <alignment horizontal="center" wrapText="1"/>
      <protection locked="0"/>
    </xf>
    <xf numFmtId="0" fontId="3" fillId="0" borderId="0" xfId="0" applyFont="1" applyFill="1" applyAlignment="1" applyProtection="1">
      <alignment horizontal="center" wrapText="1"/>
      <protection locked="0"/>
    </xf>
    <xf numFmtId="0" fontId="3" fillId="0" borderId="0" xfId="0" applyFont="1" applyFill="1" applyAlignment="1" applyProtection="1">
      <alignment horizontal="center" vertical="top" wrapText="1"/>
      <protection locked="0"/>
    </xf>
    <xf numFmtId="0" fontId="6" fillId="0" borderId="0" xfId="0" applyFont="1" applyFill="1" applyAlignment="1" applyProtection="1">
      <alignment horizontal="center" vertical="top" wrapText="1"/>
      <protection locked="0"/>
    </xf>
    <xf numFmtId="0" fontId="6" fillId="0" borderId="0" xfId="0" applyFont="1" applyFill="1" applyAlignment="1" applyProtection="1">
      <alignment horizontal="center" wrapText="1"/>
      <protection locked="0"/>
    </xf>
    <xf numFmtId="0" fontId="11" fillId="0" borderId="20" xfId="0" applyFont="1" applyBorder="1" applyAlignment="1" applyProtection="1">
      <alignment vertical="center" wrapText="1"/>
      <protection/>
    </xf>
    <xf numFmtId="0" fontId="16" fillId="35" borderId="11" xfId="0" applyFont="1" applyFill="1" applyBorder="1" applyAlignment="1" applyProtection="1">
      <alignment horizontal="center" wrapText="1"/>
      <protection/>
    </xf>
    <xf numFmtId="0" fontId="16" fillId="35" borderId="11" xfId="0" applyFont="1" applyFill="1" applyBorder="1" applyAlignment="1" applyProtection="1">
      <alignment horizontal="center" vertical="center" wrapText="1"/>
      <protection/>
    </xf>
    <xf numFmtId="1" fontId="16" fillId="35" borderId="11" xfId="0" applyNumberFormat="1" applyFont="1" applyFill="1" applyBorder="1" applyAlignment="1" applyProtection="1">
      <alignment horizontal="center" vertical="center" wrapText="1"/>
      <protection/>
    </xf>
    <xf numFmtId="0" fontId="9" fillId="35" borderId="12" xfId="0" applyFont="1" applyFill="1" applyBorder="1" applyAlignment="1" applyProtection="1">
      <alignment horizontal="left" vertical="center" wrapText="1"/>
      <protection/>
    </xf>
    <xf numFmtId="0" fontId="32" fillId="35" borderId="14" xfId="44" applyFont="1" applyFill="1" applyBorder="1" applyAlignment="1" applyProtection="1">
      <alignment horizontal="left" vertical="center" wrapText="1"/>
      <protection/>
    </xf>
    <xf numFmtId="0" fontId="6" fillId="35" borderId="11" xfId="0" applyFont="1" applyFill="1" applyBorder="1" applyAlignment="1" applyProtection="1">
      <alignment horizontal="center" wrapText="1"/>
      <protection/>
    </xf>
    <xf numFmtId="1" fontId="6" fillId="35" borderId="11" xfId="0" applyNumberFormat="1" applyFont="1" applyFill="1" applyBorder="1" applyAlignment="1" applyProtection="1">
      <alignment horizontal="center" wrapText="1"/>
      <protection/>
    </xf>
    <xf numFmtId="0" fontId="11" fillId="0" borderId="16"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wrapText="1"/>
      <protection/>
    </xf>
    <xf numFmtId="0" fontId="14" fillId="0" borderId="11" xfId="0" applyFont="1" applyFill="1" applyBorder="1" applyAlignment="1" applyProtection="1">
      <alignment horizontal="center" wrapText="1"/>
      <protection/>
    </xf>
    <xf numFmtId="1" fontId="3" fillId="0" borderId="11" xfId="0" applyNumberFormat="1" applyFont="1" applyFill="1" applyBorder="1" applyAlignment="1" applyProtection="1">
      <alignment horizontal="center" wrapText="1"/>
      <protection/>
    </xf>
    <xf numFmtId="0" fontId="11" fillId="0" borderId="13"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3" fillId="0" borderId="17" xfId="0" applyFont="1" applyFill="1" applyBorder="1" applyAlignment="1" applyProtection="1">
      <alignment vertical="top" wrapText="1"/>
      <protection/>
    </xf>
    <xf numFmtId="0" fontId="3" fillId="0" borderId="18" xfId="0" applyFont="1" applyFill="1" applyBorder="1" applyAlignment="1" applyProtection="1">
      <alignment vertical="top" wrapText="1"/>
      <protection/>
    </xf>
    <xf numFmtId="0" fontId="3" fillId="0" borderId="11" xfId="0" applyFont="1" applyFill="1" applyBorder="1" applyAlignment="1" applyProtection="1">
      <alignment horizontal="center" vertical="top" wrapText="1"/>
      <protection/>
    </xf>
    <xf numFmtId="0" fontId="6" fillId="35" borderId="11" xfId="0" applyFont="1" applyFill="1" applyBorder="1" applyAlignment="1" applyProtection="1">
      <alignment horizontal="center" vertical="top" wrapText="1"/>
      <protection/>
    </xf>
    <xf numFmtId="0" fontId="11" fillId="0" borderId="23" xfId="0" applyFont="1" applyFill="1" applyBorder="1" applyAlignment="1" applyProtection="1">
      <alignment horizontal="left" vertical="center" wrapText="1"/>
      <protection/>
    </xf>
    <xf numFmtId="0" fontId="16" fillId="0" borderId="11" xfId="0" applyFont="1" applyFill="1" applyBorder="1" applyAlignment="1" applyProtection="1">
      <alignment horizontal="center" vertical="top" wrapText="1"/>
      <protection/>
    </xf>
    <xf numFmtId="0" fontId="16" fillId="0" borderId="11" xfId="0" applyFont="1" applyFill="1" applyBorder="1" applyAlignment="1" applyProtection="1">
      <alignment horizontal="center" wrapText="1"/>
      <protection/>
    </xf>
    <xf numFmtId="1" fontId="16" fillId="0" borderId="11" xfId="0" applyNumberFormat="1" applyFont="1" applyFill="1" applyBorder="1" applyAlignment="1" applyProtection="1">
      <alignment horizontal="center" wrapText="1"/>
      <protection/>
    </xf>
    <xf numFmtId="0" fontId="11" fillId="0" borderId="17" xfId="0" applyFont="1" applyFill="1" applyBorder="1" applyAlignment="1" applyProtection="1">
      <alignment horizontal="left" vertical="center" wrapText="1"/>
      <protection/>
    </xf>
    <xf numFmtId="0" fontId="11" fillId="0" borderId="20" xfId="0" applyFont="1" applyFill="1" applyBorder="1" applyAlignment="1" applyProtection="1">
      <alignment horizontal="left" vertical="center" wrapText="1"/>
      <protection/>
    </xf>
    <xf numFmtId="0" fontId="6" fillId="35" borderId="12" xfId="0" applyFont="1" applyFill="1" applyBorder="1" applyAlignment="1" applyProtection="1">
      <alignment horizontal="left" vertical="top" wrapText="1"/>
      <protection/>
    </xf>
    <xf numFmtId="0" fontId="32" fillId="35" borderId="14" xfId="44" applyFont="1" applyFill="1" applyBorder="1" applyAlignment="1" applyProtection="1">
      <alignment vertical="top" wrapText="1"/>
      <protection/>
    </xf>
    <xf numFmtId="1" fontId="6" fillId="35" borderId="11" xfId="0" applyNumberFormat="1" applyFont="1" applyFill="1" applyBorder="1" applyAlignment="1" applyProtection="1">
      <alignment horizontal="center" vertical="top" wrapText="1"/>
      <protection/>
    </xf>
    <xf numFmtId="0" fontId="11" fillId="0" borderId="16" xfId="0" applyFont="1" applyFill="1" applyBorder="1" applyAlignment="1" applyProtection="1">
      <alignment vertical="center" wrapText="1"/>
      <protection/>
    </xf>
    <xf numFmtId="0" fontId="11" fillId="0" borderId="19" xfId="0" applyFont="1" applyFill="1" applyBorder="1" applyAlignment="1" applyProtection="1">
      <alignment wrapText="1"/>
      <protection/>
    </xf>
    <xf numFmtId="0" fontId="34" fillId="0" borderId="11" xfId="0" applyFont="1" applyFill="1" applyBorder="1" applyAlignment="1" applyProtection="1">
      <alignment horizontal="center" wrapText="1"/>
      <protection/>
    </xf>
    <xf numFmtId="1" fontId="34" fillId="0" borderId="11" xfId="0" applyNumberFormat="1" applyFont="1" applyFill="1" applyBorder="1" applyAlignment="1" applyProtection="1">
      <alignment horizontal="center" wrapText="1"/>
      <protection/>
    </xf>
    <xf numFmtId="0" fontId="3" fillId="0" borderId="17" xfId="0" applyFont="1" applyFill="1" applyBorder="1" applyAlignment="1" applyProtection="1">
      <alignment vertical="center" wrapText="1"/>
      <protection/>
    </xf>
    <xf numFmtId="0" fontId="3" fillId="0" borderId="18" xfId="0" applyFont="1" applyFill="1" applyBorder="1" applyAlignment="1" applyProtection="1">
      <alignment wrapText="1"/>
      <protection/>
    </xf>
    <xf numFmtId="0" fontId="3" fillId="0" borderId="16" xfId="0" applyFont="1" applyFill="1" applyBorder="1" applyAlignment="1" applyProtection="1">
      <alignment vertical="center" wrapText="1"/>
      <protection/>
    </xf>
    <xf numFmtId="0" fontId="3" fillId="0" borderId="19" xfId="0" applyFont="1" applyFill="1" applyBorder="1" applyAlignment="1" applyProtection="1">
      <alignment wrapText="1"/>
      <protection/>
    </xf>
    <xf numFmtId="0" fontId="3" fillId="0" borderId="13" xfId="0" applyFont="1" applyFill="1" applyBorder="1" applyAlignment="1" applyProtection="1">
      <alignment vertical="center" wrapText="1"/>
      <protection/>
    </xf>
    <xf numFmtId="0" fontId="3" fillId="0" borderId="21" xfId="0" applyFont="1" applyFill="1" applyBorder="1" applyAlignment="1" applyProtection="1">
      <alignment wrapText="1"/>
      <protection/>
    </xf>
    <xf numFmtId="0" fontId="9" fillId="35" borderId="12" xfId="0" applyFont="1" applyFill="1" applyBorder="1" applyAlignment="1" applyProtection="1">
      <alignment horizontal="left" vertical="top" wrapText="1"/>
      <protection/>
    </xf>
    <xf numFmtId="0" fontId="32" fillId="35" borderId="14" xfId="44" applyFont="1" applyFill="1" applyBorder="1" applyAlignment="1" applyProtection="1">
      <alignment vertical="top" wrapText="1"/>
      <protection/>
    </xf>
    <xf numFmtId="0" fontId="9" fillId="35" borderId="11" xfId="0" applyFont="1" applyFill="1" applyBorder="1" applyAlignment="1" applyProtection="1">
      <alignment horizontal="center" vertical="top" wrapText="1"/>
      <protection/>
    </xf>
    <xf numFmtId="1" fontId="9" fillId="35" borderId="11" xfId="0" applyNumberFormat="1" applyFont="1" applyFill="1" applyBorder="1" applyAlignment="1" applyProtection="1">
      <alignment horizontal="center" vertical="top" wrapText="1"/>
      <protection/>
    </xf>
    <xf numFmtId="0" fontId="3" fillId="0" borderId="16" xfId="0" applyFont="1" applyFill="1" applyBorder="1" applyAlignment="1" applyProtection="1">
      <alignment vertical="center" wrapText="1"/>
      <protection/>
    </xf>
    <xf numFmtId="0" fontId="3" fillId="0" borderId="19" xfId="0" applyFont="1" applyFill="1" applyBorder="1" applyAlignment="1" applyProtection="1">
      <alignment wrapText="1"/>
      <protection/>
    </xf>
    <xf numFmtId="0" fontId="16" fillId="0" borderId="11" xfId="0" applyFont="1" applyFill="1" applyBorder="1" applyAlignment="1" applyProtection="1">
      <alignment horizontal="center" wrapText="1"/>
      <protection/>
    </xf>
    <xf numFmtId="1" fontId="16" fillId="0" borderId="11" xfId="0" applyNumberFormat="1" applyFont="1" applyFill="1" applyBorder="1" applyAlignment="1" applyProtection="1">
      <alignment horizontal="center" wrapText="1"/>
      <protection/>
    </xf>
    <xf numFmtId="0" fontId="3" fillId="0" borderId="13" xfId="0" applyFont="1" applyFill="1" applyBorder="1" applyAlignment="1" applyProtection="1">
      <alignment vertical="center" wrapText="1"/>
      <protection/>
    </xf>
    <xf numFmtId="0" fontId="3" fillId="0" borderId="21" xfId="0" applyFont="1" applyFill="1" applyBorder="1" applyAlignment="1" applyProtection="1">
      <alignment wrapText="1"/>
      <protection/>
    </xf>
    <xf numFmtId="0" fontId="11" fillId="0" borderId="21" xfId="0" applyFont="1" applyFill="1" applyBorder="1" applyAlignment="1" applyProtection="1">
      <alignment horizontal="left" vertical="center" wrapText="1"/>
      <protection/>
    </xf>
    <xf numFmtId="0" fontId="3" fillId="0" borderId="17" xfId="0" applyFont="1" applyFill="1" applyBorder="1" applyAlignment="1" applyProtection="1">
      <alignment vertical="center" wrapText="1"/>
      <protection/>
    </xf>
    <xf numFmtId="0" fontId="3" fillId="0" borderId="18" xfId="0" applyFont="1" applyFill="1" applyBorder="1" applyAlignment="1" applyProtection="1">
      <alignment wrapText="1"/>
      <protection/>
    </xf>
    <xf numFmtId="0" fontId="6" fillId="35" borderId="12" xfId="0" applyFont="1" applyFill="1" applyBorder="1" applyAlignment="1" applyProtection="1">
      <alignment horizontal="left" vertical="top" wrapText="1"/>
      <protection/>
    </xf>
    <xf numFmtId="0" fontId="6" fillId="35" borderId="11" xfId="0" applyFont="1" applyFill="1" applyBorder="1" applyAlignment="1" applyProtection="1">
      <alignment horizontal="center" vertical="top" wrapText="1"/>
      <protection/>
    </xf>
    <xf numFmtId="1" fontId="6" fillId="35" borderId="11" xfId="0" applyNumberFormat="1" applyFont="1" applyFill="1" applyBorder="1" applyAlignment="1" applyProtection="1">
      <alignment horizontal="center" vertical="top" wrapText="1"/>
      <protection/>
    </xf>
    <xf numFmtId="0" fontId="2" fillId="0" borderId="0" xfId="0" applyFont="1" applyAlignment="1" applyProtection="1">
      <alignment vertical="center" wrapText="1"/>
      <protection/>
    </xf>
    <xf numFmtId="0" fontId="3" fillId="35" borderId="0" xfId="0" applyFont="1" applyFill="1" applyAlignment="1" applyProtection="1">
      <alignment horizontal="center" wrapText="1"/>
      <protection/>
    </xf>
    <xf numFmtId="1" fontId="19" fillId="35" borderId="0" xfId="0" applyNumberFormat="1" applyFont="1" applyFill="1" applyAlignment="1" applyProtection="1">
      <alignment horizontal="center" wrapText="1"/>
      <protection/>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1" xfId="0" applyFont="1" applyBorder="1" applyAlignment="1">
      <alignment horizontal="center" vertical="top" wrapText="1"/>
    </xf>
    <xf numFmtId="0" fontId="16" fillId="0" borderId="0" xfId="0" applyFont="1" applyAlignment="1">
      <alignment horizontal="center" vertical="top" wrapText="1"/>
    </xf>
    <xf numFmtId="0" fontId="16" fillId="0" borderId="11" xfId="0" applyFont="1" applyFill="1" applyBorder="1" applyAlignment="1">
      <alignment horizontal="center" vertical="top" wrapText="1"/>
    </xf>
    <xf numFmtId="0" fontId="3" fillId="0" borderId="0" xfId="0" applyFont="1" applyAlignment="1">
      <alignment horizontal="center" vertical="top" wrapText="1"/>
    </xf>
    <xf numFmtId="0" fontId="3" fillId="0" borderId="15" xfId="0" applyFont="1" applyFill="1" applyBorder="1" applyAlignment="1">
      <alignment horizontal="justify" vertical="top" wrapText="1"/>
    </xf>
    <xf numFmtId="0" fontId="14" fillId="41" borderId="16" xfId="0" applyFont="1" applyFill="1" applyBorder="1" applyAlignment="1">
      <alignment/>
    </xf>
    <xf numFmtId="0" fontId="11" fillId="41" borderId="23" xfId="0" applyFont="1" applyFill="1" applyBorder="1" applyAlignment="1">
      <alignment vertical="center" wrapText="1"/>
    </xf>
    <xf numFmtId="0" fontId="14" fillId="41" borderId="13" xfId="0" applyFont="1" applyFill="1" applyBorder="1" applyAlignment="1">
      <alignment/>
    </xf>
    <xf numFmtId="0" fontId="11" fillId="41" borderId="0" xfId="0" applyFont="1" applyFill="1" applyBorder="1" applyAlignment="1">
      <alignment vertical="center" wrapText="1"/>
    </xf>
    <xf numFmtId="0" fontId="14" fillId="41" borderId="17" xfId="0" applyFont="1" applyFill="1" applyBorder="1" applyAlignment="1">
      <alignment/>
    </xf>
    <xf numFmtId="0" fontId="11" fillId="41" borderId="20" xfId="0" applyFont="1" applyFill="1" applyBorder="1" applyAlignment="1">
      <alignment vertical="center" wrapText="1"/>
    </xf>
    <xf numFmtId="0" fontId="9" fillId="41" borderId="18" xfId="0" applyFont="1" applyFill="1" applyBorder="1" applyAlignment="1">
      <alignment horizontal="left" vertical="center" wrapText="1"/>
    </xf>
    <xf numFmtId="0" fontId="14" fillId="41" borderId="20" xfId="0" applyFont="1" applyFill="1" applyBorder="1" applyAlignment="1">
      <alignment horizontal="center" vertical="center" wrapText="1"/>
    </xf>
    <xf numFmtId="0" fontId="4" fillId="41" borderId="0" xfId="0" applyFont="1" applyFill="1" applyBorder="1" applyAlignment="1">
      <alignment horizontal="center" vertical="center" wrapText="1"/>
    </xf>
    <xf numFmtId="9" fontId="31" fillId="41" borderId="18" xfId="0" applyNumberFormat="1" applyFont="1" applyFill="1" applyBorder="1" applyAlignment="1">
      <alignment horizontal="center" vertical="center" wrapText="1"/>
    </xf>
    <xf numFmtId="0" fontId="36" fillId="0" borderId="11" xfId="0" applyFont="1" applyFill="1" applyBorder="1" applyAlignment="1" applyProtection="1">
      <alignment horizontal="center" vertical="center" wrapText="1"/>
      <protection locked="0"/>
    </xf>
    <xf numFmtId="0" fontId="44" fillId="0" borderId="15"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locked="0"/>
    </xf>
    <xf numFmtId="0" fontId="14" fillId="2" borderId="17" xfId="0" applyFont="1" applyFill="1" applyBorder="1" applyAlignment="1">
      <alignment horizontal="center" vertical="center" wrapText="1"/>
    </xf>
    <xf numFmtId="0" fontId="9" fillId="2" borderId="18"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9" fontId="4" fillId="2" borderId="11" xfId="0" applyNumberFormat="1" applyFont="1" applyFill="1" applyBorder="1" applyAlignment="1">
      <alignment horizontal="center" vertical="center" wrapText="1"/>
    </xf>
    <xf numFmtId="0" fontId="11" fillId="2" borderId="12" xfId="0" applyFont="1" applyFill="1" applyBorder="1" applyAlignment="1">
      <alignment horizontal="center" vertical="top" wrapText="1"/>
    </xf>
    <xf numFmtId="0" fontId="9" fillId="2" borderId="22" xfId="0" applyFont="1" applyFill="1" applyBorder="1" applyAlignment="1">
      <alignment vertical="top" wrapText="1"/>
    </xf>
    <xf numFmtId="0" fontId="11" fillId="2" borderId="22" xfId="0" applyFont="1" applyFill="1" applyBorder="1" applyAlignment="1">
      <alignment horizontal="center" vertical="center" wrapText="1"/>
    </xf>
    <xf numFmtId="0" fontId="25" fillId="2" borderId="22" xfId="0"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wrapText="1"/>
      <protection locked="0"/>
    </xf>
    <xf numFmtId="0" fontId="14" fillId="2" borderId="16" xfId="0" applyFont="1" applyFill="1" applyBorder="1" applyAlignment="1">
      <alignment/>
    </xf>
    <xf numFmtId="0" fontId="14" fillId="2" borderId="17" xfId="0" applyFont="1" applyFill="1" applyBorder="1" applyAlignment="1">
      <alignment/>
    </xf>
    <xf numFmtId="0" fontId="14" fillId="2" borderId="23"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45" fillId="0" borderId="0" xfId="44" applyFont="1" applyFill="1" applyBorder="1" applyAlignment="1" applyProtection="1">
      <alignment horizontal="left" vertical="center" wrapText="1"/>
      <protection locked="0"/>
    </xf>
    <xf numFmtId="0" fontId="45" fillId="0" borderId="0" xfId="44" applyFont="1" applyFill="1" applyBorder="1" applyAlignment="1" applyProtection="1">
      <alignment vertical="top" wrapText="1"/>
      <protection locked="0"/>
    </xf>
    <xf numFmtId="0" fontId="46" fillId="0" borderId="0" xfId="44" applyFont="1" applyAlignment="1" applyProtection="1">
      <alignment wrapText="1"/>
      <protection/>
    </xf>
    <xf numFmtId="0" fontId="48" fillId="0" borderId="0" xfId="44" applyFont="1" applyAlignment="1" applyProtection="1">
      <alignment horizontal="left"/>
      <protection/>
    </xf>
    <xf numFmtId="0" fontId="3" fillId="42" borderId="11" xfId="0" applyFont="1" applyFill="1" applyBorder="1" applyAlignment="1">
      <alignment horizontal="center"/>
    </xf>
    <xf numFmtId="0" fontId="3" fillId="42" borderId="11" xfId="0" applyFont="1" applyFill="1" applyBorder="1" applyAlignment="1">
      <alignment horizontal="center" vertical="center"/>
    </xf>
    <xf numFmtId="0" fontId="40" fillId="37" borderId="23" xfId="0" applyFont="1" applyFill="1" applyBorder="1" applyAlignment="1">
      <alignment vertical="center" wrapText="1"/>
    </xf>
    <xf numFmtId="0" fontId="3" fillId="0" borderId="0" xfId="0" applyFont="1" applyAlignment="1">
      <alignment/>
    </xf>
    <xf numFmtId="0" fontId="3" fillId="0" borderId="0" xfId="0" applyFont="1" applyFill="1" applyAlignment="1">
      <alignment/>
    </xf>
    <xf numFmtId="0" fontId="7" fillId="0" borderId="15" xfId="0" applyFont="1" applyBorder="1" applyAlignment="1">
      <alignment horizontal="center" vertical="top" wrapText="1"/>
    </xf>
    <xf numFmtId="0" fontId="7" fillId="0" borderId="11" xfId="0" applyFont="1" applyBorder="1" applyAlignment="1">
      <alignment horizontal="center" vertical="top" wrapText="1"/>
    </xf>
    <xf numFmtId="0" fontId="4" fillId="36"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40" borderId="10" xfId="0" applyFont="1" applyFill="1" applyBorder="1" applyAlignment="1">
      <alignment horizontal="center" vertical="center" wrapText="1"/>
    </xf>
    <xf numFmtId="0" fontId="3" fillId="0" borderId="15"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1" xfId="0" applyFont="1" applyBorder="1" applyAlignment="1" applyProtection="1">
      <alignment wrapText="1"/>
      <protection locked="0"/>
    </xf>
    <xf numFmtId="0" fontId="3" fillId="43" borderId="0" xfId="0" applyFont="1" applyFill="1" applyAlignment="1" applyProtection="1">
      <alignment horizontal="center" wrapText="1"/>
      <protection locked="0"/>
    </xf>
    <xf numFmtId="0" fontId="3" fillId="44" borderId="0" xfId="0" applyFont="1" applyFill="1" applyAlignment="1" applyProtection="1">
      <alignment horizontal="center"/>
      <protection locked="0"/>
    </xf>
    <xf numFmtId="9" fontId="14" fillId="36" borderId="15" xfId="0" applyNumberFormat="1"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wrapText="1"/>
      <protection locked="0"/>
    </xf>
    <xf numFmtId="0" fontId="3" fillId="36" borderId="15" xfId="0" applyFont="1" applyFill="1" applyBorder="1" applyAlignment="1" applyProtection="1">
      <alignment horizontal="center" wrapText="1"/>
      <protection locked="0"/>
    </xf>
    <xf numFmtId="9" fontId="14" fillId="38" borderId="15" xfId="0" applyNumberFormat="1" applyFont="1" applyFill="1" applyBorder="1" applyAlignment="1" applyProtection="1">
      <alignment horizontal="center" vertical="center" wrapText="1"/>
      <protection locked="0"/>
    </xf>
    <xf numFmtId="0" fontId="6" fillId="38" borderId="15" xfId="0" applyFont="1" applyFill="1" applyBorder="1" applyAlignment="1" applyProtection="1">
      <alignment horizontal="center" wrapText="1"/>
      <protection locked="0"/>
    </xf>
    <xf numFmtId="0" fontId="3" fillId="38" borderId="15" xfId="0" applyFont="1" applyFill="1" applyBorder="1" applyAlignment="1" applyProtection="1">
      <alignment horizontal="center" wrapText="1"/>
      <protection locked="0"/>
    </xf>
    <xf numFmtId="9" fontId="14" fillId="39" borderId="15" xfId="0" applyNumberFormat="1" applyFont="1" applyFill="1" applyBorder="1" applyAlignment="1" applyProtection="1">
      <alignment horizontal="center" vertical="center" wrapText="1"/>
      <protection locked="0"/>
    </xf>
    <xf numFmtId="0" fontId="6" fillId="39" borderId="15" xfId="0" applyFont="1" applyFill="1" applyBorder="1" applyAlignment="1" applyProtection="1">
      <alignment horizontal="center" wrapText="1"/>
      <protection locked="0"/>
    </xf>
    <xf numFmtId="0" fontId="3" fillId="39" borderId="15" xfId="0" applyFont="1" applyFill="1" applyBorder="1" applyAlignment="1" applyProtection="1">
      <alignment horizontal="center" wrapText="1"/>
      <protection locked="0"/>
    </xf>
    <xf numFmtId="9" fontId="14" fillId="40" borderId="15" xfId="0" applyNumberFormat="1" applyFont="1" applyFill="1" applyBorder="1" applyAlignment="1" applyProtection="1">
      <alignment horizontal="center" vertical="center" wrapText="1"/>
      <protection locked="0"/>
    </xf>
    <xf numFmtId="0" fontId="6" fillId="40" borderId="15" xfId="0" applyFont="1" applyFill="1" applyBorder="1" applyAlignment="1" applyProtection="1">
      <alignment horizontal="center" wrapText="1"/>
      <protection locked="0"/>
    </xf>
    <xf numFmtId="0" fontId="3" fillId="40" borderId="15" xfId="0" applyFont="1" applyFill="1" applyBorder="1" applyAlignment="1" applyProtection="1">
      <alignment horizontal="center" wrapText="1"/>
      <protection locked="0"/>
    </xf>
    <xf numFmtId="0" fontId="40" fillId="37" borderId="0" xfId="0" applyFont="1" applyFill="1" applyAlignment="1" applyProtection="1">
      <alignment horizontal="center"/>
      <protection locked="0"/>
    </xf>
    <xf numFmtId="0" fontId="3" fillId="37" borderId="0" xfId="0" applyFont="1" applyFill="1" applyAlignment="1" applyProtection="1">
      <alignment horizontal="center"/>
      <protection locked="0"/>
    </xf>
    <xf numFmtId="0" fontId="3" fillId="0" borderId="11" xfId="0" applyFont="1" applyBorder="1" applyAlignment="1" applyProtection="1">
      <alignment horizontal="center" wrapText="1"/>
      <protection locked="0"/>
    </xf>
    <xf numFmtId="0" fontId="40" fillId="44" borderId="0" xfId="0" applyFont="1" applyFill="1" applyAlignment="1" applyProtection="1">
      <alignment horizontal="center"/>
      <protection locked="0"/>
    </xf>
    <xf numFmtId="0" fontId="3" fillId="42" borderId="15" xfId="0" applyFont="1" applyFill="1" applyBorder="1" applyAlignment="1" applyProtection="1">
      <alignment horizontal="center" vertical="center" wrapText="1"/>
      <protection locked="0"/>
    </xf>
    <xf numFmtId="9" fontId="90" fillId="36" borderId="11" xfId="0" applyNumberFormat="1" applyFont="1" applyFill="1" applyBorder="1" applyAlignment="1" applyProtection="1">
      <alignment horizontal="center" vertical="center" wrapText="1"/>
      <protection locked="0"/>
    </xf>
    <xf numFmtId="0" fontId="90" fillId="36" borderId="11" xfId="0" applyFont="1" applyFill="1" applyBorder="1" applyAlignment="1" applyProtection="1">
      <alignment horizontal="center" vertical="center" wrapText="1"/>
      <protection locked="0"/>
    </xf>
    <xf numFmtId="9" fontId="90" fillId="38" borderId="11" xfId="0" applyNumberFormat="1" applyFont="1" applyFill="1" applyBorder="1" applyAlignment="1" applyProtection="1">
      <alignment horizontal="center" vertical="center" wrapText="1"/>
      <protection locked="0"/>
    </xf>
    <xf numFmtId="0" fontId="90" fillId="38" borderId="11" xfId="0" applyFont="1" applyFill="1" applyBorder="1" applyAlignment="1" applyProtection="1">
      <alignment horizontal="center" vertical="center" wrapText="1"/>
      <protection locked="0"/>
    </xf>
    <xf numFmtId="9" fontId="90" fillId="39" borderId="11" xfId="0" applyNumberFormat="1" applyFont="1" applyFill="1" applyBorder="1" applyAlignment="1" applyProtection="1">
      <alignment horizontal="center" vertical="center" wrapText="1"/>
      <protection locked="0"/>
    </xf>
    <xf numFmtId="0" fontId="90" fillId="39" borderId="11" xfId="0" applyFont="1" applyFill="1" applyBorder="1" applyAlignment="1" applyProtection="1">
      <alignment horizontal="center" vertical="center" wrapText="1"/>
      <protection locked="0"/>
    </xf>
    <xf numFmtId="9" fontId="90" fillId="40" borderId="11" xfId="0" applyNumberFormat="1" applyFont="1" applyFill="1" applyBorder="1" applyAlignment="1" applyProtection="1">
      <alignment horizontal="center" vertical="center" wrapText="1"/>
      <protection locked="0"/>
    </xf>
    <xf numFmtId="0" fontId="90" fillId="40" borderId="11" xfId="0" applyFont="1" applyFill="1" applyBorder="1" applyAlignment="1" applyProtection="1">
      <alignment horizontal="center" vertical="center" wrapText="1"/>
      <protection locked="0"/>
    </xf>
    <xf numFmtId="0" fontId="3" fillId="42" borderId="11" xfId="0" applyFont="1" applyFill="1" applyBorder="1" applyAlignment="1" applyProtection="1">
      <alignment horizontal="center" wrapText="1"/>
      <protection locked="0"/>
    </xf>
    <xf numFmtId="0" fontId="3" fillId="43" borderId="11" xfId="0" applyFont="1" applyFill="1" applyBorder="1" applyAlignment="1" applyProtection="1">
      <alignment horizontal="center" wrapText="1"/>
      <protection locked="0"/>
    </xf>
    <xf numFmtId="0" fontId="3" fillId="43" borderId="11" xfId="0" applyFont="1" applyFill="1" applyBorder="1" applyAlignment="1" applyProtection="1">
      <alignment horizontal="center" wrapText="1"/>
      <protection locked="0"/>
    </xf>
    <xf numFmtId="0" fontId="3" fillId="0" borderId="11" xfId="0" applyFont="1" applyFill="1" applyBorder="1" applyAlignment="1" applyProtection="1">
      <alignment horizontal="center"/>
      <protection locked="0"/>
    </xf>
    <xf numFmtId="0" fontId="40" fillId="37" borderId="0" xfId="0" applyFont="1" applyFill="1" applyBorder="1" applyAlignment="1" applyProtection="1">
      <alignment horizontal="center" vertical="center" wrapText="1"/>
      <protection locked="0"/>
    </xf>
    <xf numFmtId="0" fontId="40" fillId="44" borderId="0" xfId="0" applyFont="1" applyFill="1" applyBorder="1" applyAlignment="1" applyProtection="1">
      <alignment horizontal="center" vertical="center" wrapText="1"/>
      <protection locked="0"/>
    </xf>
    <xf numFmtId="0" fontId="14" fillId="37" borderId="0" xfId="0" applyFont="1" applyFill="1" applyBorder="1" applyAlignment="1" applyProtection="1">
      <alignment horizontal="center" vertical="center" wrapText="1"/>
      <protection locked="0"/>
    </xf>
    <xf numFmtId="0" fontId="14" fillId="44"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protection locked="0"/>
    </xf>
    <xf numFmtId="0" fontId="40" fillId="37" borderId="22" xfId="0" applyFont="1" applyFill="1" applyBorder="1" applyAlignment="1" applyProtection="1">
      <alignment vertical="center" wrapText="1"/>
      <protection locked="0"/>
    </xf>
    <xf numFmtId="0" fontId="15" fillId="37" borderId="22" xfId="0" applyFont="1" applyFill="1" applyBorder="1" applyAlignment="1" applyProtection="1">
      <alignment vertical="center" wrapText="1"/>
      <protection locked="0"/>
    </xf>
    <xf numFmtId="0" fontId="24" fillId="37" borderId="22" xfId="0" applyFont="1" applyFill="1" applyBorder="1" applyAlignment="1">
      <alignment vertical="center" wrapText="1"/>
    </xf>
    <xf numFmtId="9" fontId="31" fillId="36" borderId="15" xfId="0" applyNumberFormat="1" applyFont="1" applyFill="1" applyBorder="1" applyAlignment="1" applyProtection="1">
      <alignment horizontal="center" vertical="center" wrapText="1"/>
      <protection locked="0"/>
    </xf>
    <xf numFmtId="9" fontId="31" fillId="38" borderId="15" xfId="0" applyNumberFormat="1" applyFont="1" applyFill="1" applyBorder="1" applyAlignment="1" applyProtection="1">
      <alignment horizontal="center" vertical="center" wrapText="1"/>
      <protection locked="0"/>
    </xf>
    <xf numFmtId="9" fontId="31" fillId="39" borderId="15" xfId="0" applyNumberFormat="1" applyFont="1" applyFill="1" applyBorder="1" applyAlignment="1" applyProtection="1">
      <alignment horizontal="center" vertical="center" wrapText="1"/>
      <protection locked="0"/>
    </xf>
    <xf numFmtId="9" fontId="31" fillId="40" borderId="15" xfId="0" applyNumberFormat="1" applyFont="1" applyFill="1" applyBorder="1" applyAlignment="1" applyProtection="1">
      <alignment horizontal="center" vertical="center" wrapText="1"/>
      <protection locked="0"/>
    </xf>
    <xf numFmtId="0" fontId="6" fillId="43" borderId="11" xfId="0" applyFont="1" applyFill="1" applyBorder="1" applyAlignment="1" applyProtection="1">
      <alignment horizontal="center" wrapText="1"/>
      <protection locked="0"/>
    </xf>
    <xf numFmtId="0" fontId="6" fillId="0" borderId="0" xfId="0" applyFont="1" applyAlignment="1">
      <alignment horizontal="center" vertical="center"/>
    </xf>
    <xf numFmtId="0" fontId="6" fillId="0" borderId="0" xfId="0" applyFont="1" applyAlignment="1">
      <alignment vertical="center"/>
    </xf>
    <xf numFmtId="0" fontId="24" fillId="37"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4" fillId="37" borderId="0" xfId="0" applyFont="1" applyFill="1" applyBorder="1" applyAlignment="1">
      <alignment horizontal="center" vertical="center" wrapText="1"/>
    </xf>
    <xf numFmtId="0" fontId="16" fillId="0" borderId="0" xfId="0" applyFont="1" applyAlignment="1">
      <alignment horizontal="center"/>
    </xf>
    <xf numFmtId="0" fontId="50" fillId="37" borderId="22" xfId="0" applyFont="1" applyFill="1" applyBorder="1" applyAlignment="1">
      <alignment horizontal="center" vertical="center" wrapText="1"/>
    </xf>
    <xf numFmtId="0" fontId="50" fillId="37" borderId="0" xfId="0" applyFont="1" applyFill="1" applyBorder="1" applyAlignment="1">
      <alignment horizontal="center" vertical="center" wrapText="1"/>
    </xf>
    <xf numFmtId="0" fontId="51" fillId="37" borderId="0" xfId="0" applyFont="1" applyFill="1" applyBorder="1" applyAlignment="1">
      <alignment horizontal="center" vertical="center" wrapText="1"/>
    </xf>
    <xf numFmtId="0" fontId="52" fillId="37" borderId="0" xfId="0" applyFont="1" applyFill="1" applyBorder="1" applyAlignment="1">
      <alignment horizontal="center" vertical="center" wrapText="1"/>
    </xf>
    <xf numFmtId="2" fontId="3" fillId="0" borderId="0" xfId="0" applyNumberFormat="1" applyFont="1" applyAlignment="1">
      <alignment/>
    </xf>
    <xf numFmtId="2" fontId="36" fillId="36" borderId="19" xfId="0" applyNumberFormat="1" applyFont="1" applyFill="1" applyBorder="1" applyAlignment="1">
      <alignment vertical="center" wrapText="1"/>
    </xf>
    <xf numFmtId="2" fontId="4" fillId="36" borderId="10" xfId="0" applyNumberFormat="1" applyFont="1" applyFill="1" applyBorder="1" applyAlignment="1">
      <alignment horizontal="center" vertical="center" wrapText="1"/>
    </xf>
    <xf numFmtId="2" fontId="40" fillId="37" borderId="23" xfId="0" applyNumberFormat="1" applyFont="1" applyFill="1" applyBorder="1" applyAlignment="1">
      <alignment vertical="center" wrapText="1"/>
    </xf>
    <xf numFmtId="2" fontId="90" fillId="36" borderId="11" xfId="0" applyNumberFormat="1" applyFont="1" applyFill="1" applyBorder="1" applyAlignment="1" applyProtection="1">
      <alignment horizontal="center" vertical="center" wrapText="1"/>
      <protection locked="0"/>
    </xf>
    <xf numFmtId="2" fontId="40" fillId="44" borderId="0" xfId="0" applyNumberFormat="1" applyFont="1" applyFill="1" applyAlignment="1" applyProtection="1">
      <alignment horizontal="center"/>
      <protection locked="0"/>
    </xf>
    <xf numFmtId="2" fontId="6" fillId="36" borderId="15" xfId="0" applyNumberFormat="1" applyFont="1" applyFill="1" applyBorder="1" applyAlignment="1" applyProtection="1">
      <alignment horizontal="center" wrapText="1"/>
      <protection locked="0"/>
    </xf>
    <xf numFmtId="2" fontId="40" fillId="37" borderId="0" xfId="0" applyNumberFormat="1" applyFont="1" applyFill="1" applyAlignment="1" applyProtection="1">
      <alignment horizontal="center"/>
      <protection locked="0"/>
    </xf>
    <xf numFmtId="2" fontId="3" fillId="36" borderId="15" xfId="0" applyNumberFormat="1" applyFont="1" applyFill="1" applyBorder="1" applyAlignment="1" applyProtection="1">
      <alignment horizontal="center" wrapText="1"/>
      <protection locked="0"/>
    </xf>
    <xf numFmtId="2" fontId="3" fillId="37" borderId="0" xfId="0" applyNumberFormat="1" applyFont="1" applyFill="1" applyAlignment="1" applyProtection="1">
      <alignment horizontal="center"/>
      <protection locked="0"/>
    </xf>
    <xf numFmtId="2" fontId="3" fillId="0" borderId="0" xfId="0" applyNumberFormat="1" applyFont="1" applyAlignment="1">
      <alignment/>
    </xf>
    <xf numFmtId="2" fontId="36" fillId="38" borderId="19" xfId="0" applyNumberFormat="1" applyFont="1" applyFill="1" applyBorder="1" applyAlignment="1">
      <alignment vertical="center" wrapText="1"/>
    </xf>
    <xf numFmtId="2" fontId="4" fillId="38" borderId="10" xfId="0" applyNumberFormat="1" applyFont="1" applyFill="1" applyBorder="1" applyAlignment="1">
      <alignment horizontal="center" vertical="center" wrapText="1"/>
    </xf>
    <xf numFmtId="2" fontId="90" fillId="38" borderId="11" xfId="0" applyNumberFormat="1" applyFont="1" applyFill="1" applyBorder="1" applyAlignment="1" applyProtection="1">
      <alignment horizontal="center" vertical="center" wrapText="1"/>
      <protection locked="0"/>
    </xf>
    <xf numFmtId="2" fontId="6" fillId="38" borderId="15" xfId="0" applyNumberFormat="1" applyFont="1" applyFill="1" applyBorder="1" applyAlignment="1" applyProtection="1">
      <alignment horizontal="center" wrapText="1"/>
      <protection locked="0"/>
    </xf>
    <xf numFmtId="2" fontId="3" fillId="38" borderId="15" xfId="0" applyNumberFormat="1" applyFont="1" applyFill="1" applyBorder="1" applyAlignment="1" applyProtection="1">
      <alignment horizontal="center" wrapText="1"/>
      <protection locked="0"/>
    </xf>
    <xf numFmtId="2" fontId="36" fillId="39" borderId="19" xfId="0" applyNumberFormat="1" applyFont="1" applyFill="1" applyBorder="1" applyAlignment="1">
      <alignment vertical="center" wrapText="1"/>
    </xf>
    <xf numFmtId="2" fontId="4" fillId="39" borderId="10" xfId="0" applyNumberFormat="1" applyFont="1" applyFill="1" applyBorder="1" applyAlignment="1">
      <alignment horizontal="center" vertical="center" wrapText="1"/>
    </xf>
    <xf numFmtId="2" fontId="90" fillId="39" borderId="11" xfId="0" applyNumberFormat="1" applyFont="1" applyFill="1" applyBorder="1" applyAlignment="1" applyProtection="1">
      <alignment horizontal="center" vertical="center" wrapText="1"/>
      <protection locked="0"/>
    </xf>
    <xf numFmtId="2" fontId="6" fillId="39" borderId="15" xfId="0" applyNumberFormat="1" applyFont="1" applyFill="1" applyBorder="1" applyAlignment="1" applyProtection="1">
      <alignment horizontal="center" wrapText="1"/>
      <protection locked="0"/>
    </xf>
    <xf numFmtId="2" fontId="3" fillId="39" borderId="15" xfId="0" applyNumberFormat="1" applyFont="1" applyFill="1" applyBorder="1" applyAlignment="1" applyProtection="1">
      <alignment horizontal="center" wrapText="1"/>
      <protection locked="0"/>
    </xf>
    <xf numFmtId="2" fontId="36" fillId="40" borderId="19" xfId="0" applyNumberFormat="1" applyFont="1" applyFill="1" applyBorder="1" applyAlignment="1">
      <alignment vertical="center" wrapText="1"/>
    </xf>
    <xf numFmtId="2" fontId="4" fillId="40" borderId="10" xfId="0" applyNumberFormat="1" applyFont="1" applyFill="1" applyBorder="1" applyAlignment="1">
      <alignment horizontal="center" vertical="center" wrapText="1"/>
    </xf>
    <xf numFmtId="2" fontId="90" fillId="40" borderId="11" xfId="0" applyNumberFormat="1" applyFont="1" applyFill="1" applyBorder="1" applyAlignment="1" applyProtection="1">
      <alignment horizontal="center" vertical="center" wrapText="1"/>
      <protection locked="0"/>
    </xf>
    <xf numFmtId="2" fontId="6" fillId="40" borderId="15" xfId="0" applyNumberFormat="1" applyFont="1" applyFill="1" applyBorder="1" applyAlignment="1" applyProtection="1">
      <alignment horizontal="center" wrapText="1"/>
      <protection locked="0"/>
    </xf>
    <xf numFmtId="2" fontId="3" fillId="40" borderId="15" xfId="0" applyNumberFormat="1" applyFont="1" applyFill="1" applyBorder="1" applyAlignment="1" applyProtection="1">
      <alignment horizontal="center" wrapText="1"/>
      <protection locked="0"/>
    </xf>
    <xf numFmtId="0" fontId="6"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center" vertical="top" wrapText="1"/>
      <protection locked="0"/>
    </xf>
    <xf numFmtId="0" fontId="3" fillId="0" borderId="0" xfId="0" applyFont="1" applyAlignment="1" applyProtection="1">
      <alignment vertical="top" wrapText="1"/>
      <protection locked="0"/>
    </xf>
    <xf numFmtId="0" fontId="6" fillId="0" borderId="0" xfId="0" applyFont="1" applyAlignment="1" applyProtection="1">
      <alignment horizontal="center"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wrapText="1"/>
      <protection locked="0"/>
    </xf>
    <xf numFmtId="1" fontId="6" fillId="0" borderId="0" xfId="0" applyNumberFormat="1" applyFont="1" applyAlignment="1" applyProtection="1">
      <alignment horizontal="center"/>
      <protection locked="0"/>
    </xf>
    <xf numFmtId="1" fontId="53" fillId="0" borderId="0" xfId="0" applyNumberFormat="1" applyFont="1" applyAlignment="1" applyProtection="1">
      <alignment horizontal="left" wrapText="1"/>
      <protection locked="0"/>
    </xf>
    <xf numFmtId="1" fontId="91"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wrapText="1"/>
      <protection locked="0"/>
    </xf>
    <xf numFmtId="0" fontId="32" fillId="0" borderId="0" xfId="44" applyFont="1" applyAlignment="1" applyProtection="1">
      <alignment wrapText="1"/>
      <protection/>
    </xf>
    <xf numFmtId="0" fontId="5" fillId="0" borderId="0" xfId="0" applyFont="1" applyAlignment="1">
      <alignment wrapText="1"/>
    </xf>
    <xf numFmtId="0" fontId="47" fillId="0" borderId="0" xfId="44" applyFont="1" applyAlignment="1" applyProtection="1">
      <alignment/>
      <protection/>
    </xf>
    <xf numFmtId="0" fontId="25" fillId="2" borderId="19"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4" xfId="0" applyFont="1" applyFill="1" applyBorder="1" applyAlignment="1">
      <alignment horizontal="center" vertical="center"/>
    </xf>
    <xf numFmtId="0" fontId="13" fillId="0" borderId="0" xfId="0" applyFont="1" applyBorder="1" applyAlignment="1">
      <alignment horizontal="left"/>
    </xf>
    <xf numFmtId="0" fontId="13" fillId="0" borderId="0" xfId="0" applyFont="1" applyBorder="1" applyAlignment="1" applyProtection="1">
      <alignment horizontal="left"/>
      <protection/>
    </xf>
    <xf numFmtId="0" fontId="4" fillId="0" borderId="10" xfId="0" applyFont="1" applyFill="1" applyBorder="1" applyAlignment="1">
      <alignment horizontal="center" vertical="center" wrapText="1"/>
    </xf>
    <xf numFmtId="0" fontId="0" fillId="0" borderId="30" xfId="0" applyBorder="1" applyAlignment="1">
      <alignment/>
    </xf>
    <xf numFmtId="0" fontId="4" fillId="0" borderId="19" xfId="0" applyFont="1" applyFill="1" applyBorder="1" applyAlignment="1">
      <alignment horizontal="center" vertical="center" wrapText="1"/>
    </xf>
    <xf numFmtId="0" fontId="2" fillId="0" borderId="21" xfId="0" applyFont="1" applyBorder="1" applyAlignment="1">
      <alignment/>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2" fillId="0" borderId="21"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5" fillId="41" borderId="19" xfId="0" applyFont="1" applyFill="1" applyBorder="1" applyAlignment="1">
      <alignment horizontal="left" vertical="center" wrapText="1"/>
    </xf>
    <xf numFmtId="0" fontId="25" fillId="41" borderId="21" xfId="0" applyFont="1" applyFill="1" applyBorder="1" applyAlignment="1">
      <alignment horizontal="left" vertical="center" wrapText="1"/>
    </xf>
    <xf numFmtId="0" fontId="13" fillId="0" borderId="0" xfId="0" applyFont="1" applyBorder="1" applyAlignment="1">
      <alignment horizontal="center"/>
    </xf>
    <xf numFmtId="0" fontId="13" fillId="0" borderId="0" xfId="0" applyFont="1" applyBorder="1" applyAlignment="1" applyProtection="1">
      <alignment horizontal="center"/>
      <protection/>
    </xf>
    <xf numFmtId="0" fontId="25" fillId="35" borderId="23" xfId="0" applyFont="1" applyFill="1" applyBorder="1" applyAlignment="1">
      <alignment horizontal="left" vertical="center" wrapText="1"/>
    </xf>
    <xf numFmtId="0" fontId="25" fillId="35" borderId="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1" xfId="0" applyFont="1" applyFill="1" applyBorder="1" applyAlignment="1">
      <alignment horizontal="center" vertical="center"/>
    </xf>
    <xf numFmtId="0" fontId="29" fillId="0" borderId="20" xfId="44" applyBorder="1" applyAlignment="1" applyProtection="1">
      <alignment horizontal="center"/>
      <protection/>
    </xf>
    <xf numFmtId="0" fontId="49" fillId="36" borderId="17" xfId="0" applyFont="1" applyFill="1" applyBorder="1" applyAlignment="1">
      <alignment horizontal="left" wrapText="1"/>
    </xf>
    <xf numFmtId="0" fontId="49" fillId="36" borderId="20" xfId="0" applyFont="1" applyFill="1" applyBorder="1" applyAlignment="1">
      <alignment horizontal="left" wrapText="1"/>
    </xf>
    <xf numFmtId="0" fontId="39" fillId="43" borderId="11" xfId="0" applyFont="1" applyFill="1" applyBorder="1" applyAlignment="1">
      <alignment vertical="center" wrapText="1"/>
    </xf>
    <xf numFmtId="0" fontId="5" fillId="43" borderId="11" xfId="0" applyFont="1" applyFill="1" applyBorder="1" applyAlignment="1">
      <alignment horizontal="center" vertical="center" wrapText="1"/>
    </xf>
    <xf numFmtId="0" fontId="9" fillId="43" borderId="16" xfId="0" applyFont="1" applyFill="1" applyBorder="1" applyAlignment="1">
      <alignment horizontal="center" vertical="center" wrapText="1"/>
    </xf>
    <xf numFmtId="0" fontId="9" fillId="43" borderId="19" xfId="0" applyFont="1" applyFill="1" applyBorder="1" applyAlignment="1">
      <alignment horizontal="center" vertical="center" wrapText="1"/>
    </xf>
    <xf numFmtId="0" fontId="9" fillId="43" borderId="17"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36" fillId="39" borderId="16" xfId="0" applyFont="1" applyFill="1" applyBorder="1" applyAlignment="1">
      <alignment horizontal="center" vertical="center" wrapText="1"/>
    </xf>
    <xf numFmtId="0" fontId="36" fillId="39" borderId="23" xfId="0" applyFont="1" applyFill="1" applyBorder="1" applyAlignment="1">
      <alignment horizontal="center" vertical="center" wrapText="1"/>
    </xf>
    <xf numFmtId="0" fontId="36" fillId="36" borderId="16" xfId="0" applyFont="1" applyFill="1" applyBorder="1" applyAlignment="1">
      <alignment horizontal="center" vertical="center" wrapText="1"/>
    </xf>
    <xf numFmtId="0" fontId="36" fillId="36" borderId="23" xfId="0" applyFont="1" applyFill="1" applyBorder="1" applyAlignment="1">
      <alignment horizontal="center" vertical="center" wrapText="1"/>
    </xf>
    <xf numFmtId="0" fontId="36" fillId="38" borderId="16" xfId="0" applyFont="1" applyFill="1" applyBorder="1" applyAlignment="1">
      <alignment horizontal="center" vertical="center" wrapText="1"/>
    </xf>
    <xf numFmtId="0" fontId="36" fillId="38" borderId="23" xfId="0" applyFont="1" applyFill="1" applyBorder="1" applyAlignment="1">
      <alignment horizontal="center" vertical="center" wrapText="1"/>
    </xf>
    <xf numFmtId="0" fontId="36" fillId="40" borderId="16" xfId="0" applyFont="1" applyFill="1" applyBorder="1" applyAlignment="1">
      <alignment horizontal="center" vertical="center" wrapText="1"/>
    </xf>
    <xf numFmtId="0" fontId="36" fillId="40" borderId="23" xfId="0" applyFont="1" applyFill="1" applyBorder="1" applyAlignment="1">
      <alignment horizontal="center" vertical="center" wrapText="1"/>
    </xf>
    <xf numFmtId="0" fontId="43" fillId="0" borderId="0" xfId="44" applyFont="1" applyAlignment="1" applyProtection="1">
      <alignment horizontal="center" wrapText="1"/>
      <protection locked="0"/>
    </xf>
    <xf numFmtId="1" fontId="16" fillId="35" borderId="13" xfId="0" applyNumberFormat="1" applyFont="1" applyFill="1" applyBorder="1" applyAlignment="1" applyProtection="1">
      <alignment horizontal="center" vertical="center" wrapText="1"/>
      <protection locked="0"/>
    </xf>
    <xf numFmtId="1" fontId="16" fillId="35" borderId="0"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0" fontId="7" fillId="0" borderId="3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7" fillId="0" borderId="3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3" fillId="0" borderId="32" xfId="0" applyFont="1" applyFill="1" applyBorder="1" applyAlignment="1">
      <alignment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32" xfId="0" applyFont="1" applyFill="1" applyBorder="1" applyAlignment="1" applyProtection="1">
      <alignment horizontal="justify" vertical="center" wrapText="1"/>
      <protection locked="0"/>
    </xf>
    <xf numFmtId="0" fontId="3" fillId="0" borderId="27" xfId="0" applyFont="1" applyFill="1" applyBorder="1" applyAlignment="1" applyProtection="1">
      <alignment horizontal="justify" vertical="center" wrapText="1"/>
      <protection locked="0"/>
    </xf>
    <xf numFmtId="0" fontId="3" fillId="0" borderId="28" xfId="0" applyFont="1" applyFill="1" applyBorder="1" applyAlignment="1" applyProtection="1">
      <alignment horizontal="justify" vertical="center" wrapText="1"/>
      <protection locked="0"/>
    </xf>
    <xf numFmtId="0" fontId="3" fillId="0" borderId="32"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11" fillId="0" borderId="3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8" xfId="0" applyFont="1" applyFill="1" applyBorder="1" applyAlignment="1">
      <alignment horizontal="justify"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4">
    <dxf>
      <fill>
        <patternFill>
          <bgColor indexed="45"/>
        </patternFill>
      </fill>
    </dxf>
    <dxf>
      <fill>
        <patternFill>
          <bgColor indexed="16"/>
        </patternFill>
      </fill>
    </dxf>
    <dxf>
      <fill>
        <patternFill>
          <bgColor indexed="40"/>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ECECE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57150</xdr:rowOff>
    </xdr:from>
    <xdr:to>
      <xdr:col>1</xdr:col>
      <xdr:colOff>304800</xdr:colOff>
      <xdr:row>2</xdr:row>
      <xdr:rowOff>133350</xdr:rowOff>
    </xdr:to>
    <xdr:pic>
      <xdr:nvPicPr>
        <xdr:cNvPr id="1" name="Picture 2" descr="logo gespublica"/>
        <xdr:cNvPicPr preferRelativeResize="1">
          <a:picLocks noChangeAspect="1"/>
        </xdr:cNvPicPr>
      </xdr:nvPicPr>
      <xdr:blipFill>
        <a:blip r:embed="rId1"/>
        <a:stretch>
          <a:fillRect/>
        </a:stretch>
      </xdr:blipFill>
      <xdr:spPr>
        <a:xfrm>
          <a:off x="276225" y="57150"/>
          <a:ext cx="314325"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1</xdr:col>
      <xdr:colOff>9525</xdr:colOff>
      <xdr:row>3</xdr:row>
      <xdr:rowOff>209550</xdr:rowOff>
    </xdr:to>
    <xdr:pic>
      <xdr:nvPicPr>
        <xdr:cNvPr id="1" name="Picture 1" descr="logo gespublica"/>
        <xdr:cNvPicPr preferRelativeResize="1">
          <a:picLocks noChangeAspect="1"/>
        </xdr:cNvPicPr>
      </xdr:nvPicPr>
      <xdr:blipFill>
        <a:blip r:embed="rId1"/>
        <a:stretch>
          <a:fillRect/>
        </a:stretch>
      </xdr:blipFill>
      <xdr:spPr>
        <a:xfrm>
          <a:off x="104775" y="38100"/>
          <a:ext cx="752475"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1</xdr:row>
      <xdr:rowOff>47625</xdr:rowOff>
    </xdr:from>
    <xdr:to>
      <xdr:col>1</xdr:col>
      <xdr:colOff>1181100</xdr:colOff>
      <xdr:row>3</xdr:row>
      <xdr:rowOff>142875</xdr:rowOff>
    </xdr:to>
    <xdr:pic>
      <xdr:nvPicPr>
        <xdr:cNvPr id="1" name="Picture 2" descr="logo gespublica"/>
        <xdr:cNvPicPr preferRelativeResize="1">
          <a:picLocks noChangeAspect="1"/>
        </xdr:cNvPicPr>
      </xdr:nvPicPr>
      <xdr:blipFill>
        <a:blip r:embed="rId1"/>
        <a:stretch>
          <a:fillRect/>
        </a:stretch>
      </xdr:blipFill>
      <xdr:spPr>
        <a:xfrm>
          <a:off x="971550" y="209550"/>
          <a:ext cx="419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133350</xdr:colOff>
      <xdr:row>2</xdr:row>
      <xdr:rowOff>19050</xdr:rowOff>
    </xdr:to>
    <xdr:pic>
      <xdr:nvPicPr>
        <xdr:cNvPr id="1" name="Picture 2" descr="logo gespublica"/>
        <xdr:cNvPicPr preferRelativeResize="1">
          <a:picLocks noChangeAspect="1"/>
        </xdr:cNvPicPr>
      </xdr:nvPicPr>
      <xdr:blipFill>
        <a:blip r:embed="rId1"/>
        <a:stretch>
          <a:fillRect/>
        </a:stretch>
      </xdr:blipFill>
      <xdr:spPr>
        <a:xfrm>
          <a:off x="38100" y="47625"/>
          <a:ext cx="2952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xdr:col>
      <xdr:colOff>419100</xdr:colOff>
      <xdr:row>3</xdr:row>
      <xdr:rowOff>57150</xdr:rowOff>
    </xdr:to>
    <xdr:pic>
      <xdr:nvPicPr>
        <xdr:cNvPr id="1" name="Picture 2" descr="logo gespublica"/>
        <xdr:cNvPicPr preferRelativeResize="1">
          <a:picLocks noChangeAspect="1"/>
        </xdr:cNvPicPr>
      </xdr:nvPicPr>
      <xdr:blipFill>
        <a:blip r:embed="rId1"/>
        <a:stretch>
          <a:fillRect/>
        </a:stretch>
      </xdr:blipFill>
      <xdr:spPr>
        <a:xfrm>
          <a:off x="200025" y="171450"/>
          <a:ext cx="3714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xdr:col>
      <xdr:colOff>419100</xdr:colOff>
      <xdr:row>3</xdr:row>
      <xdr:rowOff>47625</xdr:rowOff>
    </xdr:to>
    <xdr:pic>
      <xdr:nvPicPr>
        <xdr:cNvPr id="1" name="Picture 1" descr="logo gespublica"/>
        <xdr:cNvPicPr preferRelativeResize="1">
          <a:picLocks noChangeAspect="1"/>
        </xdr:cNvPicPr>
      </xdr:nvPicPr>
      <xdr:blipFill>
        <a:blip r:embed="rId1"/>
        <a:stretch>
          <a:fillRect/>
        </a:stretch>
      </xdr:blipFill>
      <xdr:spPr>
        <a:xfrm>
          <a:off x="200025" y="171450"/>
          <a:ext cx="3714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38100</xdr:rowOff>
    </xdr:from>
    <xdr:to>
      <xdr:col>1</xdr:col>
      <xdr:colOff>419100</xdr:colOff>
      <xdr:row>3</xdr:row>
      <xdr:rowOff>47625</xdr:rowOff>
    </xdr:to>
    <xdr:pic>
      <xdr:nvPicPr>
        <xdr:cNvPr id="1" name="Picture 1" descr="logo gespublica"/>
        <xdr:cNvPicPr preferRelativeResize="1">
          <a:picLocks noChangeAspect="1"/>
        </xdr:cNvPicPr>
      </xdr:nvPicPr>
      <xdr:blipFill>
        <a:blip r:embed="rId1"/>
        <a:stretch>
          <a:fillRect/>
        </a:stretch>
      </xdr:blipFill>
      <xdr:spPr>
        <a:xfrm>
          <a:off x="200025" y="38100"/>
          <a:ext cx="37147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0</xdr:rowOff>
    </xdr:from>
    <xdr:to>
      <xdr:col>1</xdr:col>
      <xdr:colOff>676275</xdr:colOff>
      <xdr:row>3</xdr:row>
      <xdr:rowOff>38100</xdr:rowOff>
    </xdr:to>
    <xdr:pic>
      <xdr:nvPicPr>
        <xdr:cNvPr id="1" name="Picture 1" descr="logo gespublica"/>
        <xdr:cNvPicPr preferRelativeResize="1">
          <a:picLocks noChangeAspect="1"/>
        </xdr:cNvPicPr>
      </xdr:nvPicPr>
      <xdr:blipFill>
        <a:blip r:embed="rId1"/>
        <a:stretch>
          <a:fillRect/>
        </a:stretch>
      </xdr:blipFill>
      <xdr:spPr>
        <a:xfrm>
          <a:off x="609600" y="161925"/>
          <a:ext cx="371475" cy="361950"/>
        </a:xfrm>
        <a:prstGeom prst="rect">
          <a:avLst/>
        </a:prstGeom>
        <a:noFill/>
        <a:ln w="9525" cmpd="sng">
          <a:noFill/>
        </a:ln>
      </xdr:spPr>
    </xdr:pic>
    <xdr:clientData/>
  </xdr:twoCellAnchor>
  <xdr:oneCellAnchor>
    <xdr:from>
      <xdr:col>3</xdr:col>
      <xdr:colOff>0</xdr:colOff>
      <xdr:row>20</xdr:row>
      <xdr:rowOff>0</xdr:rowOff>
    </xdr:from>
    <xdr:ext cx="219075" cy="371475"/>
    <xdr:sp>
      <xdr:nvSpPr>
        <xdr:cNvPr id="2" name="Caixa de texto 186"/>
        <xdr:cNvSpPr txBox="1">
          <a:spLocks noChangeArrowheads="1"/>
        </xdr:cNvSpPr>
      </xdr:nvSpPr>
      <xdr:spPr>
        <a:xfrm>
          <a:off x="3819525" y="10096500"/>
          <a:ext cx="219075" cy="371475"/>
        </a:xfrm>
        <a:prstGeom prst="rect">
          <a:avLst/>
        </a:prstGeom>
        <a:solidFill>
          <a:srgbClr val="FFFFFF"/>
        </a:solidFill>
        <a:ln w="9525" cmpd="sng">
          <a:noFill/>
        </a:ln>
      </xdr:spPr>
      <xdr:txBody>
        <a:bodyPr vertOverflow="clip" wrap="square">
          <a:spAutoFit/>
        </a:bodyPr>
        <a:p>
          <a:pPr algn="l">
            <a:defRPr/>
          </a:pPr>
          <a:r>
            <a:rPr lang="en-US" cap="none" sz="1200" b="0" i="0" u="none" baseline="0">
              <a:solidFill>
                <a:srgbClr val="333333"/>
              </a:solidFil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xdr:col>
      <xdr:colOff>419100</xdr:colOff>
      <xdr:row>3</xdr:row>
      <xdr:rowOff>47625</xdr:rowOff>
    </xdr:to>
    <xdr:pic>
      <xdr:nvPicPr>
        <xdr:cNvPr id="1" name="Picture 1" descr="logo gespublica"/>
        <xdr:cNvPicPr preferRelativeResize="1">
          <a:picLocks noChangeAspect="1"/>
        </xdr:cNvPicPr>
      </xdr:nvPicPr>
      <xdr:blipFill>
        <a:blip r:embed="rId1"/>
        <a:stretch>
          <a:fillRect/>
        </a:stretch>
      </xdr:blipFill>
      <xdr:spPr>
        <a:xfrm>
          <a:off x="352425" y="171450"/>
          <a:ext cx="37147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142875</xdr:rowOff>
    </xdr:from>
    <xdr:to>
      <xdr:col>0</xdr:col>
      <xdr:colOff>523875</xdr:colOff>
      <xdr:row>3</xdr:row>
      <xdr:rowOff>0</xdr:rowOff>
    </xdr:to>
    <xdr:pic>
      <xdr:nvPicPr>
        <xdr:cNvPr id="1" name="Picture 1" descr="logo gespublica"/>
        <xdr:cNvPicPr preferRelativeResize="1">
          <a:picLocks noChangeAspect="1"/>
        </xdr:cNvPicPr>
      </xdr:nvPicPr>
      <xdr:blipFill>
        <a:blip r:embed="rId1"/>
        <a:stretch>
          <a:fillRect/>
        </a:stretch>
      </xdr:blipFill>
      <xdr:spPr>
        <a:xfrm>
          <a:off x="161925" y="142875"/>
          <a:ext cx="3619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9</xdr:row>
      <xdr:rowOff>0</xdr:rowOff>
    </xdr:from>
    <xdr:to>
      <xdr:col>8</xdr:col>
      <xdr:colOff>209550</xdr:colOff>
      <xdr:row>9</xdr:row>
      <xdr:rowOff>0</xdr:rowOff>
    </xdr:to>
    <xdr:sp>
      <xdr:nvSpPr>
        <xdr:cNvPr id="1" name="Caixa de texto 4"/>
        <xdr:cNvSpPr txBox="1">
          <a:spLocks noChangeArrowheads="1"/>
        </xdr:cNvSpPr>
      </xdr:nvSpPr>
      <xdr:spPr>
        <a:xfrm>
          <a:off x="8077200" y="2209800"/>
          <a:ext cx="266700" cy="0"/>
        </a:xfrm>
        <a:prstGeom prst="rect">
          <a:avLst/>
        </a:prstGeom>
        <a:noFill/>
        <a:ln w="9525" cmpd="sng">
          <a:noFill/>
        </a:ln>
      </xdr:spPr>
      <xdr:txBody>
        <a:bodyPr vertOverflow="clip" wrap="square" lIns="0" tIns="0" rIns="0" bIns="0"/>
        <a:p>
          <a:pPr algn="l">
            <a:defRPr/>
          </a:pPr>
          <a:r>
            <a:rPr lang="en-US" cap="none" sz="1900" b="0" i="0" u="none" baseline="0">
              <a:solidFill>
                <a:srgbClr val="EEEEEE"/>
              </a:solidFill>
            </a:rPr>
            <a:t>71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ISAGP\Simula_SAGP_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coes"/>
      <sheetName val="Governança"/>
      <sheetName val="Estrategia e Planos"/>
      <sheetName val="Publico alvo"/>
      <sheetName val="Interesse Publico e Cidadania"/>
      <sheetName val="Informacao Conhecimento"/>
      <sheetName val="Pessoas"/>
      <sheetName val="Processos"/>
      <sheetName val="Quadro Pontuacao"/>
      <sheetName val="Estágio Global"/>
      <sheetName val="Glossario"/>
      <sheetName val="Pontos_Cr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Windows/Temporary%20Internet%20Files/Documentos%20em%20PDF/16%20jan%202013%20cd%20Modelo%20Criterio_2013.pdf" TargetMode="External" /><Relationship Id="rId2" Type="http://schemas.openxmlformats.org/officeDocument/2006/relationships/vmlDrawing" Target="../drawings/vmlDrawing1.vml" /><Relationship Id="rId3" Type="http://schemas.openxmlformats.org/officeDocument/2006/relationships/image" Target="../media/image5.png"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image" Target="../media/image7.png"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image" Target="../media/image6.png"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2"/>
  <dimension ref="A1:II12"/>
  <sheetViews>
    <sheetView showGridLines="0" tabSelected="1" zoomScalePageLayoutView="0" workbookViewId="0" topLeftCell="A1">
      <selection activeCell="B4" sqref="B4"/>
    </sheetView>
  </sheetViews>
  <sheetFormatPr defaultColWidth="10.8515625" defaultRowHeight="15"/>
  <cols>
    <col min="1" max="1" width="6.28125" style="1" customWidth="1"/>
    <col min="2" max="2" width="39.8515625" style="1" customWidth="1"/>
    <col min="3" max="3" width="6.7109375" style="3" customWidth="1"/>
    <col min="4" max="4" width="7.00390625" style="3" customWidth="1"/>
    <col min="5" max="5" width="6.140625" style="3" customWidth="1"/>
    <col min="6" max="7" width="10.8515625" style="3" customWidth="1"/>
    <col min="8" max="16384" width="10.8515625" style="1" customWidth="1"/>
  </cols>
  <sheetData>
    <row r="1" spans="1:7" s="7" customFormat="1" ht="21" customHeight="1">
      <c r="A1" s="127"/>
      <c r="B1" s="442" t="s">
        <v>530</v>
      </c>
      <c r="C1" s="2"/>
      <c r="D1" s="2"/>
      <c r="E1" s="2"/>
      <c r="F1" s="2"/>
      <c r="G1" s="2"/>
    </row>
    <row r="2" spans="1:7" s="7" customFormat="1" ht="21" customHeight="1">
      <c r="A2" s="127"/>
      <c r="B2" s="335" t="s">
        <v>531</v>
      </c>
      <c r="C2" s="2"/>
      <c r="D2" s="2"/>
      <c r="E2" s="2"/>
      <c r="F2" s="2"/>
      <c r="G2" s="2"/>
    </row>
    <row r="3" spans="1:7" s="92" customFormat="1" ht="15.75">
      <c r="A3" s="130"/>
      <c r="B3" s="333" t="s">
        <v>345</v>
      </c>
      <c r="C3" s="91"/>
      <c r="D3" s="91"/>
      <c r="E3" s="91"/>
      <c r="F3" s="91"/>
      <c r="G3" s="91"/>
    </row>
    <row r="4" spans="2:243" s="129" customFormat="1" ht="15.75">
      <c r="B4" s="333" t="s">
        <v>382</v>
      </c>
      <c r="C4" s="128"/>
      <c r="D4" s="128"/>
      <c r="E4" s="128"/>
      <c r="F4" s="128"/>
      <c r="G4" s="128"/>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row>
    <row r="5" spans="2:243" s="129" customFormat="1" ht="15.75">
      <c r="B5" s="334" t="s">
        <v>288</v>
      </c>
      <c r="C5" s="128"/>
      <c r="D5" s="128"/>
      <c r="E5" s="128"/>
      <c r="F5" s="128"/>
      <c r="G5" s="128"/>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row>
    <row r="6" spans="2:7" s="92" customFormat="1" ht="15.75">
      <c r="B6" s="334" t="s">
        <v>289</v>
      </c>
      <c r="C6" s="91"/>
      <c r="D6" s="91"/>
      <c r="E6" s="91"/>
      <c r="F6" s="91"/>
      <c r="G6" s="91"/>
    </row>
    <row r="7" spans="2:7" s="92" customFormat="1" ht="15.75">
      <c r="B7" s="334" t="s">
        <v>294</v>
      </c>
      <c r="C7" s="91"/>
      <c r="D7" s="91"/>
      <c r="E7" s="91"/>
      <c r="F7" s="91"/>
      <c r="G7" s="91"/>
    </row>
    <row r="8" spans="2:7" s="92" customFormat="1" ht="15.75">
      <c r="B8" s="334" t="s">
        <v>295</v>
      </c>
      <c r="C8" s="91"/>
      <c r="D8" s="91"/>
      <c r="E8" s="91"/>
      <c r="F8" s="91"/>
      <c r="G8" s="91"/>
    </row>
    <row r="9" spans="2:7" s="92" customFormat="1" ht="15.75">
      <c r="B9" s="334" t="s">
        <v>296</v>
      </c>
      <c r="C9" s="91"/>
      <c r="D9" s="91"/>
      <c r="E9" s="91"/>
      <c r="F9" s="91"/>
      <c r="G9" s="91"/>
    </row>
    <row r="10" spans="2:7" s="92" customFormat="1" ht="15.75">
      <c r="B10" s="334" t="s">
        <v>297</v>
      </c>
      <c r="C10" s="91"/>
      <c r="D10" s="91"/>
      <c r="E10" s="91"/>
      <c r="F10" s="91"/>
      <c r="G10" s="91"/>
    </row>
    <row r="11" ht="11.25">
      <c r="B11" s="443"/>
    </row>
    <row r="12" ht="11.25">
      <c r="B12" s="443"/>
    </row>
  </sheetData>
  <sheetProtection/>
  <hyperlinks>
    <hyperlink ref="B3" location="Governança!A2" display="1 GOVERNANÇA"/>
    <hyperlink ref="B4" location="'Estrategia e Planos'!A1" display="2 ESTRATÉGIA E PLANOS"/>
    <hyperlink ref="B10" location="Resultados!A1" display="8 RESULTADOS"/>
    <hyperlink ref="B5" location="'Publico alvo'!A1" display="3 PÚBLICO ALVO"/>
    <hyperlink ref="B6" location="'Interesse Publico e Cidadania'!A1" display="4 INTERESSE PÚBLICO E CIDADANIA"/>
    <hyperlink ref="B7" location="'Informacao Conhecimento'!A1" display="5 INFORMAÇÃO E CONHECIMENT0"/>
    <hyperlink ref="B8" location="Pessoas!A1" display="6 PESSOAS"/>
    <hyperlink ref="B9" location="Processos!A1" display="7 PROCESSOS"/>
    <hyperlink ref="B1" r:id="rId1" display="GUIA DE AVALIAÇÃO"/>
    <hyperlink ref="B2" location="Opcoes!A1" display="CRITÉRIOS DE AVALIAÇÃO DA GESTÃO PÚBLICA"/>
  </hyperlinks>
  <printOptions/>
  <pageMargins left="0.511805555555555" right="0.511805555555555" top="0.7875" bottom="0.7875" header="0.511805555555555" footer="0.511805555555555"/>
  <pageSetup horizontalDpi="200" verticalDpi="200" orientation="portrait" paperSize="9" r:id="rId4"/>
  <legacyDrawing r:id="rId2"/>
  <picture r:id="rId3"/>
</worksheet>
</file>

<file path=xl/worksheets/sheet10.xml><?xml version="1.0" encoding="utf-8"?>
<worksheet xmlns="http://schemas.openxmlformats.org/spreadsheetml/2006/main" xmlns:r="http://schemas.openxmlformats.org/officeDocument/2006/relationships">
  <sheetPr codeName="Plan12"/>
  <dimension ref="A1:IR45"/>
  <sheetViews>
    <sheetView showGridLines="0" zoomScalePageLayoutView="0" workbookViewId="0" topLeftCell="A1">
      <selection activeCell="D1" sqref="D1:G1"/>
    </sheetView>
  </sheetViews>
  <sheetFormatPr defaultColWidth="10.8515625" defaultRowHeight="15"/>
  <cols>
    <col min="1" max="1" width="1.8515625" style="101" customWidth="1"/>
    <col min="2" max="2" width="3.421875" style="102" bestFit="1" customWidth="1"/>
    <col min="3" max="3" width="56.140625" style="103" customWidth="1"/>
    <col min="4" max="4" width="9.140625" style="104" bestFit="1" customWidth="1"/>
    <col min="5" max="5" width="17.28125" style="104" hidden="1" customWidth="1"/>
    <col min="6" max="6" width="13.421875" style="105" hidden="1" customWidth="1"/>
    <col min="7" max="7" width="11.8515625" style="106" bestFit="1" customWidth="1"/>
    <col min="8" max="8" width="1.57421875" style="230" customWidth="1"/>
    <col min="9" max="9" width="6.28125" style="230" customWidth="1"/>
    <col min="10" max="10" width="6.00390625" style="105" customWidth="1"/>
    <col min="11" max="11" width="6.57421875" style="105" customWidth="1"/>
    <col min="12" max="12" width="5.7109375" style="105" customWidth="1"/>
    <col min="13" max="13" width="5.57421875" style="105" customWidth="1"/>
    <col min="14" max="14" width="5.140625" style="105" customWidth="1"/>
    <col min="15" max="15" width="6.140625" style="105" customWidth="1"/>
    <col min="16" max="16" width="6.7109375" style="105" customWidth="1"/>
    <col min="17" max="17" width="7.00390625" style="105" customWidth="1"/>
    <col min="18" max="18" width="6.140625" style="105" customWidth="1"/>
    <col min="19" max="20" width="10.8515625" style="105" customWidth="1"/>
    <col min="21" max="16384" width="10.8515625" style="101" customWidth="1"/>
  </cols>
  <sheetData>
    <row r="1" spans="4:7" ht="15.75" customHeight="1">
      <c r="D1" s="501" t="s">
        <v>526</v>
      </c>
      <c r="E1" s="501"/>
      <c r="F1" s="501"/>
      <c r="G1" s="501"/>
    </row>
    <row r="2" spans="9:16" ht="12.75" customHeight="1">
      <c r="I2" s="505" t="s">
        <v>538</v>
      </c>
      <c r="J2" s="505"/>
      <c r="K2" s="505"/>
      <c r="L2" s="505"/>
      <c r="M2" s="505"/>
      <c r="N2" s="505"/>
      <c r="O2" s="505"/>
      <c r="P2" s="505"/>
    </row>
    <row r="3" spans="1:20" s="95" customFormat="1" ht="30.75" customHeight="1">
      <c r="A3" s="220"/>
      <c r="B3" s="240"/>
      <c r="C3" s="240"/>
      <c r="D3" s="241" t="s">
        <v>340</v>
      </c>
      <c r="E3" s="242" t="s">
        <v>485</v>
      </c>
      <c r="F3" s="242" t="s">
        <v>486</v>
      </c>
      <c r="G3" s="243" t="s">
        <v>487</v>
      </c>
      <c r="H3" s="234"/>
      <c r="I3" s="502" t="s">
        <v>527</v>
      </c>
      <c r="J3" s="503"/>
      <c r="K3" s="503"/>
      <c r="L3" s="503"/>
      <c r="M3" s="503"/>
      <c r="N3" s="503"/>
      <c r="O3" s="503"/>
      <c r="P3" s="503"/>
      <c r="Q3" s="104"/>
      <c r="R3" s="104"/>
      <c r="S3" s="104"/>
      <c r="T3" s="104"/>
    </row>
    <row r="4" spans="2:20" s="96" customFormat="1" ht="20.25" customHeight="1">
      <c r="B4" s="244">
        <v>1</v>
      </c>
      <c r="C4" s="245" t="s">
        <v>341</v>
      </c>
      <c r="D4" s="246">
        <v>110</v>
      </c>
      <c r="E4" s="246">
        <f>SUM(E5:E7)</f>
        <v>0</v>
      </c>
      <c r="F4" s="246">
        <f>SUM(F5:F7)</f>
        <v>0</v>
      </c>
      <c r="G4" s="247">
        <f>SUM(G5:G7)</f>
        <v>0</v>
      </c>
      <c r="H4" s="235"/>
      <c r="I4" s="367" t="s">
        <v>0</v>
      </c>
      <c r="J4" s="367" t="s">
        <v>528</v>
      </c>
      <c r="K4" s="504" t="s">
        <v>529</v>
      </c>
      <c r="L4" s="504"/>
      <c r="M4" s="504"/>
      <c r="N4" s="504"/>
      <c r="O4" s="504"/>
      <c r="P4" s="504"/>
      <c r="Q4" s="431"/>
      <c r="R4" s="431"/>
      <c r="S4" s="431"/>
      <c r="T4" s="431"/>
    </row>
    <row r="5" spans="2:20" s="97" customFormat="1" ht="25.5">
      <c r="B5" s="248" t="s">
        <v>342</v>
      </c>
      <c r="C5" s="249" t="s">
        <v>367</v>
      </c>
      <c r="D5" s="250"/>
      <c r="E5" s="251"/>
      <c r="F5" s="251"/>
      <c r="G5" s="252"/>
      <c r="H5" s="236"/>
      <c r="I5" s="236"/>
      <c r="J5" s="432"/>
      <c r="K5" s="432"/>
      <c r="L5" s="432"/>
      <c r="M5" s="432"/>
      <c r="N5" s="432"/>
      <c r="O5" s="432"/>
      <c r="P5" s="432"/>
      <c r="Q5" s="432"/>
      <c r="R5" s="432"/>
      <c r="S5" s="432"/>
      <c r="T5" s="432"/>
    </row>
    <row r="6" spans="2:20" s="97" customFormat="1" ht="25.5">
      <c r="B6" s="253" t="s">
        <v>343</v>
      </c>
      <c r="C6" s="254" t="s">
        <v>368</v>
      </c>
      <c r="D6" s="250"/>
      <c r="E6" s="250"/>
      <c r="F6" s="251"/>
      <c r="G6" s="252"/>
      <c r="H6" s="236"/>
      <c r="I6" s="103" t="str">
        <f>IF($G2&gt;=J814&lt;=900,"baixa",IF($G2&gt;=901&lt;=951,"media","alta"))</f>
        <v>alta</v>
      </c>
      <c r="J6" s="103" t="str">
        <f>IF($G2&gt;=K814&lt;=900,"baixa",IF($G2&gt;=901&lt;=951,"media","alta"))</f>
        <v>alta</v>
      </c>
      <c r="K6" s="432"/>
      <c r="L6" s="432"/>
      <c r="M6" s="432"/>
      <c r="N6" s="432"/>
      <c r="O6" s="432"/>
      <c r="P6" s="432"/>
      <c r="Q6" s="432"/>
      <c r="R6" s="432"/>
      <c r="S6" s="432"/>
      <c r="T6" s="432"/>
    </row>
    <row r="7" spans="2:252" s="98" customFormat="1" ht="25.5">
      <c r="B7" s="255" t="s">
        <v>369</v>
      </c>
      <c r="C7" s="256" t="s">
        <v>292</v>
      </c>
      <c r="D7" s="257"/>
      <c r="E7" s="250"/>
      <c r="F7" s="251"/>
      <c r="G7" s="252"/>
      <c r="H7" s="237"/>
      <c r="I7" s="237"/>
      <c r="J7" s="433"/>
      <c r="K7" s="433"/>
      <c r="L7" s="433"/>
      <c r="M7" s="433"/>
      <c r="N7" s="433"/>
      <c r="O7" s="433"/>
      <c r="P7" s="433"/>
      <c r="Q7" s="433"/>
      <c r="R7" s="433"/>
      <c r="S7" s="433"/>
      <c r="T7" s="433"/>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c r="BW7" s="434"/>
      <c r="BX7" s="434"/>
      <c r="BY7" s="434"/>
      <c r="BZ7" s="434"/>
      <c r="CA7" s="434"/>
      <c r="CB7" s="434"/>
      <c r="CC7" s="434"/>
      <c r="CD7" s="434"/>
      <c r="CE7" s="434"/>
      <c r="CF7" s="434"/>
      <c r="CG7" s="434"/>
      <c r="CH7" s="434"/>
      <c r="CI7" s="434"/>
      <c r="CJ7" s="434"/>
      <c r="CK7" s="434"/>
      <c r="CL7" s="434"/>
      <c r="CM7" s="434"/>
      <c r="CN7" s="434"/>
      <c r="CO7" s="434"/>
      <c r="CP7" s="434"/>
      <c r="CQ7" s="434"/>
      <c r="CR7" s="434"/>
      <c r="CS7" s="434"/>
      <c r="CT7" s="434"/>
      <c r="CU7" s="434"/>
      <c r="CV7" s="434"/>
      <c r="CW7" s="434"/>
      <c r="CX7" s="434"/>
      <c r="CY7" s="434"/>
      <c r="CZ7" s="434"/>
      <c r="DA7" s="434"/>
      <c r="DB7" s="434"/>
      <c r="DC7" s="434"/>
      <c r="DD7" s="434"/>
      <c r="DE7" s="434"/>
      <c r="DF7" s="434"/>
      <c r="DG7" s="434"/>
      <c r="DH7" s="434"/>
      <c r="DI7" s="434"/>
      <c r="DJ7" s="434"/>
      <c r="DK7" s="434"/>
      <c r="DL7" s="434"/>
      <c r="DM7" s="434"/>
      <c r="DN7" s="434"/>
      <c r="DO7" s="434"/>
      <c r="DP7" s="434"/>
      <c r="DQ7" s="434"/>
      <c r="DR7" s="434"/>
      <c r="DS7" s="434"/>
      <c r="DT7" s="434"/>
      <c r="DU7" s="434"/>
      <c r="DV7" s="434"/>
      <c r="DW7" s="434"/>
      <c r="DX7" s="434"/>
      <c r="DY7" s="434"/>
      <c r="DZ7" s="434"/>
      <c r="EA7" s="434"/>
      <c r="EB7" s="434"/>
      <c r="EC7" s="434"/>
      <c r="ED7" s="434"/>
      <c r="EE7" s="434"/>
      <c r="EF7" s="434"/>
      <c r="EG7" s="434"/>
      <c r="EH7" s="434"/>
      <c r="EI7" s="434"/>
      <c r="EJ7" s="434"/>
      <c r="EK7" s="434"/>
      <c r="EL7" s="434"/>
      <c r="EM7" s="434"/>
      <c r="EN7" s="434"/>
      <c r="EO7" s="434"/>
      <c r="EP7" s="434"/>
      <c r="EQ7" s="434"/>
      <c r="ER7" s="434"/>
      <c r="ES7" s="434"/>
      <c r="ET7" s="434"/>
      <c r="EU7" s="434"/>
      <c r="EV7" s="434"/>
      <c r="EW7" s="434"/>
      <c r="EX7" s="434"/>
      <c r="EY7" s="434"/>
      <c r="EZ7" s="434"/>
      <c r="FA7" s="434"/>
      <c r="FB7" s="434"/>
      <c r="FC7" s="434"/>
      <c r="FD7" s="434"/>
      <c r="FE7" s="434"/>
      <c r="FF7" s="434"/>
      <c r="FG7" s="434"/>
      <c r="FH7" s="434"/>
      <c r="FI7" s="434"/>
      <c r="FJ7" s="434"/>
      <c r="FK7" s="434"/>
      <c r="FL7" s="434"/>
      <c r="FM7" s="434"/>
      <c r="FN7" s="434"/>
      <c r="FO7" s="434"/>
      <c r="FP7" s="434"/>
      <c r="FQ7" s="434"/>
      <c r="FR7" s="434"/>
      <c r="FS7" s="434"/>
      <c r="FT7" s="434"/>
      <c r="FU7" s="434"/>
      <c r="FV7" s="434"/>
      <c r="FW7" s="434"/>
      <c r="FX7" s="434"/>
      <c r="FY7" s="434"/>
      <c r="FZ7" s="434"/>
      <c r="GA7" s="434"/>
      <c r="GB7" s="434"/>
      <c r="GC7" s="434"/>
      <c r="GD7" s="434"/>
      <c r="GE7" s="434"/>
      <c r="GF7" s="434"/>
      <c r="GG7" s="434"/>
      <c r="GH7" s="434"/>
      <c r="GI7" s="434"/>
      <c r="GJ7" s="434"/>
      <c r="GK7" s="434"/>
      <c r="GL7" s="434"/>
      <c r="GM7" s="434"/>
      <c r="GN7" s="434"/>
      <c r="GO7" s="434"/>
      <c r="GP7" s="434"/>
      <c r="GQ7" s="434"/>
      <c r="GR7" s="434"/>
      <c r="GS7" s="434"/>
      <c r="GT7" s="434"/>
      <c r="GU7" s="434"/>
      <c r="GV7" s="434"/>
      <c r="GW7" s="434"/>
      <c r="GX7" s="434"/>
      <c r="GY7" s="434"/>
      <c r="GZ7" s="434"/>
      <c r="HA7" s="434"/>
      <c r="HB7" s="434"/>
      <c r="HC7" s="434"/>
      <c r="HD7" s="434"/>
      <c r="HE7" s="434"/>
      <c r="HF7" s="434"/>
      <c r="HG7" s="434"/>
      <c r="HH7" s="434"/>
      <c r="HI7" s="434"/>
      <c r="HJ7" s="434"/>
      <c r="HK7" s="434"/>
      <c r="HL7" s="434"/>
      <c r="HM7" s="434"/>
      <c r="HN7" s="434"/>
      <c r="HO7" s="434"/>
      <c r="HP7" s="434"/>
      <c r="HQ7" s="434"/>
      <c r="HR7" s="434"/>
      <c r="HS7" s="434"/>
      <c r="HT7" s="434"/>
      <c r="HU7" s="434"/>
      <c r="HV7" s="434"/>
      <c r="HW7" s="434"/>
      <c r="HX7" s="434"/>
      <c r="HY7" s="434"/>
      <c r="HZ7" s="434"/>
      <c r="IA7" s="434"/>
      <c r="IB7" s="434"/>
      <c r="IC7" s="434"/>
      <c r="ID7" s="434"/>
      <c r="IE7" s="434"/>
      <c r="IF7" s="434"/>
      <c r="IG7" s="434"/>
      <c r="IH7" s="434"/>
      <c r="II7" s="434"/>
      <c r="IJ7" s="434"/>
      <c r="IK7" s="434"/>
      <c r="IL7" s="434"/>
      <c r="IM7" s="434"/>
      <c r="IN7" s="434"/>
      <c r="IO7" s="434"/>
      <c r="IP7" s="434"/>
      <c r="IQ7" s="434"/>
      <c r="IR7" s="434"/>
    </row>
    <row r="8" spans="2:252" s="99" customFormat="1" ht="15.75">
      <c r="B8" s="244">
        <v>2</v>
      </c>
      <c r="C8" s="245" t="s">
        <v>379</v>
      </c>
      <c r="D8" s="258">
        <v>80</v>
      </c>
      <c r="E8" s="258">
        <f>SUM(E9:E10)</f>
        <v>80</v>
      </c>
      <c r="F8" s="258">
        <f>SUM(F9:F10)</f>
        <v>80</v>
      </c>
      <c r="G8" s="247">
        <f>SUM(G9:G10)</f>
        <v>80</v>
      </c>
      <c r="H8" s="238"/>
      <c r="I8" s="238"/>
      <c r="J8" s="435"/>
      <c r="K8" s="435"/>
      <c r="L8" s="435"/>
      <c r="M8" s="435"/>
      <c r="N8" s="435"/>
      <c r="O8" s="435"/>
      <c r="P8" s="435"/>
      <c r="Q8" s="435"/>
      <c r="R8" s="435"/>
      <c r="S8" s="435"/>
      <c r="T8" s="435"/>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E8" s="436"/>
      <c r="CF8" s="436"/>
      <c r="CG8" s="436"/>
      <c r="CH8" s="436"/>
      <c r="CI8" s="436"/>
      <c r="CJ8" s="436"/>
      <c r="CK8" s="436"/>
      <c r="CL8" s="436"/>
      <c r="CM8" s="436"/>
      <c r="CN8" s="436"/>
      <c r="CO8" s="436"/>
      <c r="CP8" s="436"/>
      <c r="CQ8" s="436"/>
      <c r="CR8" s="436"/>
      <c r="CS8" s="436"/>
      <c r="CT8" s="436"/>
      <c r="CU8" s="436"/>
      <c r="CV8" s="436"/>
      <c r="CW8" s="436"/>
      <c r="CX8" s="436"/>
      <c r="CY8" s="436"/>
      <c r="CZ8" s="436"/>
      <c r="DA8" s="436"/>
      <c r="DB8" s="436"/>
      <c r="DC8" s="436"/>
      <c r="DD8" s="436"/>
      <c r="DE8" s="436"/>
      <c r="DF8" s="436"/>
      <c r="DG8" s="436"/>
      <c r="DH8" s="436"/>
      <c r="DI8" s="436"/>
      <c r="DJ8" s="436"/>
      <c r="DK8" s="436"/>
      <c r="DL8" s="436"/>
      <c r="DM8" s="436"/>
      <c r="DN8" s="436"/>
      <c r="DO8" s="436"/>
      <c r="DP8" s="436"/>
      <c r="DQ8" s="436"/>
      <c r="DR8" s="436"/>
      <c r="DS8" s="436"/>
      <c r="DT8" s="436"/>
      <c r="DU8" s="436"/>
      <c r="DV8" s="436"/>
      <c r="DW8" s="436"/>
      <c r="DX8" s="436"/>
      <c r="DY8" s="436"/>
      <c r="DZ8" s="436"/>
      <c r="EA8" s="436"/>
      <c r="EB8" s="436"/>
      <c r="EC8" s="436"/>
      <c r="ED8" s="436"/>
      <c r="EE8" s="436"/>
      <c r="EF8" s="436"/>
      <c r="EG8" s="436"/>
      <c r="EH8" s="436"/>
      <c r="EI8" s="436"/>
      <c r="EJ8" s="436"/>
      <c r="EK8" s="436"/>
      <c r="EL8" s="436"/>
      <c r="EM8" s="436"/>
      <c r="EN8" s="436"/>
      <c r="EO8" s="436"/>
      <c r="EP8" s="436"/>
      <c r="EQ8" s="436"/>
      <c r="ER8" s="436"/>
      <c r="ES8" s="436"/>
      <c r="ET8" s="436"/>
      <c r="EU8" s="436"/>
      <c r="EV8" s="436"/>
      <c r="EW8" s="436"/>
      <c r="EX8" s="436"/>
      <c r="EY8" s="436"/>
      <c r="EZ8" s="436"/>
      <c r="FA8" s="436"/>
      <c r="FB8" s="436"/>
      <c r="FC8" s="436"/>
      <c r="FD8" s="436"/>
      <c r="FE8" s="436"/>
      <c r="FF8" s="436"/>
      <c r="FG8" s="436"/>
      <c r="FH8" s="436"/>
      <c r="FI8" s="436"/>
      <c r="FJ8" s="436"/>
      <c r="FK8" s="436"/>
      <c r="FL8" s="436"/>
      <c r="FM8" s="436"/>
      <c r="FN8" s="436"/>
      <c r="FO8" s="436"/>
      <c r="FP8" s="436"/>
      <c r="FQ8" s="436"/>
      <c r="FR8" s="436"/>
      <c r="FS8" s="436"/>
      <c r="FT8" s="436"/>
      <c r="FU8" s="436"/>
      <c r="FV8" s="436"/>
      <c r="FW8" s="436"/>
      <c r="FX8" s="436"/>
      <c r="FY8" s="436"/>
      <c r="FZ8" s="436"/>
      <c r="GA8" s="436"/>
      <c r="GB8" s="436"/>
      <c r="GC8" s="436"/>
      <c r="GD8" s="436"/>
      <c r="GE8" s="436"/>
      <c r="GF8" s="436"/>
      <c r="GG8" s="436"/>
      <c r="GH8" s="436"/>
      <c r="GI8" s="436"/>
      <c r="GJ8" s="436"/>
      <c r="GK8" s="436"/>
      <c r="GL8" s="436"/>
      <c r="GM8" s="436"/>
      <c r="GN8" s="436"/>
      <c r="GO8" s="436"/>
      <c r="GP8" s="436"/>
      <c r="GQ8" s="436"/>
      <c r="GR8" s="436"/>
      <c r="GS8" s="436"/>
      <c r="GT8" s="436"/>
      <c r="GU8" s="436"/>
      <c r="GV8" s="436"/>
      <c r="GW8" s="436"/>
      <c r="GX8" s="436"/>
      <c r="GY8" s="436"/>
      <c r="GZ8" s="436"/>
      <c r="HA8" s="436"/>
      <c r="HB8" s="436"/>
      <c r="HC8" s="436"/>
      <c r="HD8" s="436"/>
      <c r="HE8" s="436"/>
      <c r="HF8" s="436"/>
      <c r="HG8" s="436"/>
      <c r="HH8" s="436"/>
      <c r="HI8" s="436"/>
      <c r="HJ8" s="436"/>
      <c r="HK8" s="436"/>
      <c r="HL8" s="436"/>
      <c r="HM8" s="436"/>
      <c r="HN8" s="436"/>
      <c r="HO8" s="436"/>
      <c r="HP8" s="436"/>
      <c r="HQ8" s="436"/>
      <c r="HR8" s="436"/>
      <c r="HS8" s="436"/>
      <c r="HT8" s="436"/>
      <c r="HU8" s="436"/>
      <c r="HV8" s="436"/>
      <c r="HW8" s="436"/>
      <c r="HX8" s="436"/>
      <c r="HY8" s="436"/>
      <c r="HZ8" s="436"/>
      <c r="IA8" s="436"/>
      <c r="IB8" s="436"/>
      <c r="IC8" s="436"/>
      <c r="ID8" s="436"/>
      <c r="IE8" s="436"/>
      <c r="IF8" s="436"/>
      <c r="IG8" s="436"/>
      <c r="IH8" s="436"/>
      <c r="II8" s="436"/>
      <c r="IJ8" s="436"/>
      <c r="IK8" s="436"/>
      <c r="IL8" s="436"/>
      <c r="IM8" s="436"/>
      <c r="IN8" s="436"/>
      <c r="IO8" s="436"/>
      <c r="IP8" s="436"/>
      <c r="IQ8" s="436"/>
      <c r="IR8" s="436"/>
    </row>
    <row r="9" spans="2:252" s="98" customFormat="1" ht="25.5">
      <c r="B9" s="248" t="s">
        <v>377</v>
      </c>
      <c r="C9" s="259" t="s">
        <v>380</v>
      </c>
      <c r="D9" s="260">
        <v>40</v>
      </c>
      <c r="E9" s="261">
        <f>D9-(SUM('Estrategia e Planos'!E8:E17))</f>
        <v>40</v>
      </c>
      <c r="F9" s="261">
        <f>SUM('Estrategia e Planos'!F8:G17)</f>
        <v>40</v>
      </c>
      <c r="G9" s="262">
        <f>D9*F9/E9</f>
        <v>40</v>
      </c>
      <c r="H9" s="237"/>
      <c r="I9" s="237"/>
      <c r="J9" s="433"/>
      <c r="K9" s="433"/>
      <c r="L9" s="433"/>
      <c r="M9" s="433"/>
      <c r="N9" s="433"/>
      <c r="O9" s="433"/>
      <c r="P9" s="433"/>
      <c r="Q9" s="433"/>
      <c r="R9" s="433"/>
      <c r="S9" s="433"/>
      <c r="T9" s="433"/>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O9" s="434"/>
      <c r="BP9" s="434"/>
      <c r="BQ9" s="434"/>
      <c r="BR9" s="434"/>
      <c r="BS9" s="434"/>
      <c r="BT9" s="434"/>
      <c r="BU9" s="434"/>
      <c r="BV9" s="434"/>
      <c r="BW9" s="434"/>
      <c r="BX9" s="434"/>
      <c r="BY9" s="434"/>
      <c r="BZ9" s="434"/>
      <c r="CA9" s="434"/>
      <c r="CB9" s="434"/>
      <c r="CC9" s="434"/>
      <c r="CD9" s="434"/>
      <c r="CE9" s="434"/>
      <c r="CF9" s="434"/>
      <c r="CG9" s="434"/>
      <c r="CH9" s="434"/>
      <c r="CI9" s="434"/>
      <c r="CJ9" s="434"/>
      <c r="CK9" s="434"/>
      <c r="CL9" s="434"/>
      <c r="CM9" s="434"/>
      <c r="CN9" s="434"/>
      <c r="CO9" s="434"/>
      <c r="CP9" s="434"/>
      <c r="CQ9" s="434"/>
      <c r="CR9" s="434"/>
      <c r="CS9" s="434"/>
      <c r="CT9" s="434"/>
      <c r="CU9" s="434"/>
      <c r="CV9" s="434"/>
      <c r="CW9" s="434"/>
      <c r="CX9" s="434"/>
      <c r="CY9" s="434"/>
      <c r="CZ9" s="434"/>
      <c r="DA9" s="434"/>
      <c r="DB9" s="434"/>
      <c r="DC9" s="434"/>
      <c r="DD9" s="434"/>
      <c r="DE9" s="434"/>
      <c r="DF9" s="434"/>
      <c r="DG9" s="434"/>
      <c r="DH9" s="434"/>
      <c r="DI9" s="434"/>
      <c r="DJ9" s="434"/>
      <c r="DK9" s="434"/>
      <c r="DL9" s="434"/>
      <c r="DM9" s="434"/>
      <c r="DN9" s="434"/>
      <c r="DO9" s="434"/>
      <c r="DP9" s="434"/>
      <c r="DQ9" s="434"/>
      <c r="DR9" s="434"/>
      <c r="DS9" s="434"/>
      <c r="DT9" s="434"/>
      <c r="DU9" s="434"/>
      <c r="DV9" s="434"/>
      <c r="DW9" s="434"/>
      <c r="DX9" s="434"/>
      <c r="DY9" s="434"/>
      <c r="DZ9" s="434"/>
      <c r="EA9" s="434"/>
      <c r="EB9" s="434"/>
      <c r="EC9" s="434"/>
      <c r="ED9" s="434"/>
      <c r="EE9" s="434"/>
      <c r="EF9" s="434"/>
      <c r="EG9" s="434"/>
      <c r="EH9" s="434"/>
      <c r="EI9" s="434"/>
      <c r="EJ9" s="434"/>
      <c r="EK9" s="434"/>
      <c r="EL9" s="434"/>
      <c r="EM9" s="434"/>
      <c r="EN9" s="434"/>
      <c r="EO9" s="434"/>
      <c r="EP9" s="434"/>
      <c r="EQ9" s="434"/>
      <c r="ER9" s="434"/>
      <c r="ES9" s="434"/>
      <c r="ET9" s="434"/>
      <c r="EU9" s="434"/>
      <c r="EV9" s="434"/>
      <c r="EW9" s="434"/>
      <c r="EX9" s="434"/>
      <c r="EY9" s="434"/>
      <c r="EZ9" s="434"/>
      <c r="FA9" s="434"/>
      <c r="FB9" s="434"/>
      <c r="FC9" s="434"/>
      <c r="FD9" s="434"/>
      <c r="FE9" s="434"/>
      <c r="FF9" s="434"/>
      <c r="FG9" s="434"/>
      <c r="FH9" s="434"/>
      <c r="FI9" s="434"/>
      <c r="FJ9" s="434"/>
      <c r="FK9" s="434"/>
      <c r="FL9" s="434"/>
      <c r="FM9" s="434"/>
      <c r="FN9" s="434"/>
      <c r="FO9" s="434"/>
      <c r="FP9" s="434"/>
      <c r="FQ9" s="434"/>
      <c r="FR9" s="434"/>
      <c r="FS9" s="434"/>
      <c r="FT9" s="434"/>
      <c r="FU9" s="434"/>
      <c r="FV9" s="434"/>
      <c r="FW9" s="434"/>
      <c r="FX9" s="434"/>
      <c r="FY9" s="434"/>
      <c r="FZ9" s="434"/>
      <c r="GA9" s="434"/>
      <c r="GB9" s="434"/>
      <c r="GC9" s="434"/>
      <c r="GD9" s="434"/>
      <c r="GE9" s="434"/>
      <c r="GF9" s="434"/>
      <c r="GG9" s="434"/>
      <c r="GH9" s="434"/>
      <c r="GI9" s="434"/>
      <c r="GJ9" s="434"/>
      <c r="GK9" s="434"/>
      <c r="GL9" s="434"/>
      <c r="GM9" s="434"/>
      <c r="GN9" s="434"/>
      <c r="GO9" s="434"/>
      <c r="GP9" s="434"/>
      <c r="GQ9" s="434"/>
      <c r="GR9" s="434"/>
      <c r="GS9" s="434"/>
      <c r="GT9" s="434"/>
      <c r="GU9" s="434"/>
      <c r="GV9" s="434"/>
      <c r="GW9" s="434"/>
      <c r="GX9" s="434"/>
      <c r="GY9" s="434"/>
      <c r="GZ9" s="434"/>
      <c r="HA9" s="434"/>
      <c r="HB9" s="434"/>
      <c r="HC9" s="434"/>
      <c r="HD9" s="434"/>
      <c r="HE9" s="434"/>
      <c r="HF9" s="434"/>
      <c r="HG9" s="434"/>
      <c r="HH9" s="434"/>
      <c r="HI9" s="434"/>
      <c r="HJ9" s="434"/>
      <c r="HK9" s="434"/>
      <c r="HL9" s="434"/>
      <c r="HM9" s="434"/>
      <c r="HN9" s="434"/>
      <c r="HO9" s="434"/>
      <c r="HP9" s="434"/>
      <c r="HQ9" s="434"/>
      <c r="HR9" s="434"/>
      <c r="HS9" s="434"/>
      <c r="HT9" s="434"/>
      <c r="HU9" s="434"/>
      <c r="HV9" s="434"/>
      <c r="HW9" s="434"/>
      <c r="HX9" s="434"/>
      <c r="HY9" s="434"/>
      <c r="HZ9" s="434"/>
      <c r="IA9" s="434"/>
      <c r="IB9" s="434"/>
      <c r="IC9" s="434"/>
      <c r="ID9" s="434"/>
      <c r="IE9" s="434"/>
      <c r="IF9" s="434"/>
      <c r="IG9" s="434"/>
      <c r="IH9" s="434"/>
      <c r="II9" s="434"/>
      <c r="IJ9" s="434"/>
      <c r="IK9" s="434"/>
      <c r="IL9" s="434"/>
      <c r="IM9" s="434"/>
      <c r="IN9" s="434"/>
      <c r="IO9" s="434"/>
      <c r="IP9" s="434"/>
      <c r="IQ9" s="434"/>
      <c r="IR9" s="434"/>
    </row>
    <row r="10" spans="2:252" s="98" customFormat="1" ht="25.5">
      <c r="B10" s="263" t="s">
        <v>378</v>
      </c>
      <c r="C10" s="264" t="s">
        <v>381</v>
      </c>
      <c r="D10" s="260">
        <v>40</v>
      </c>
      <c r="E10" s="261">
        <f>D10-(SUM('Estrategia e Planos'!E19:E38))</f>
        <v>40</v>
      </c>
      <c r="F10" s="261">
        <f>SUM('Estrategia e Planos'!F19:G38)</f>
        <v>40</v>
      </c>
      <c r="G10" s="262">
        <f>D10*F10/E10</f>
        <v>40</v>
      </c>
      <c r="H10" s="237"/>
      <c r="I10" s="237"/>
      <c r="J10" s="433"/>
      <c r="K10" s="433"/>
      <c r="L10" s="433"/>
      <c r="M10" s="433"/>
      <c r="N10" s="433"/>
      <c r="O10" s="433"/>
      <c r="P10" s="433"/>
      <c r="Q10" s="433"/>
      <c r="R10" s="433"/>
      <c r="S10" s="433"/>
      <c r="T10" s="433"/>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c r="BM10" s="434"/>
      <c r="BN10" s="434"/>
      <c r="BO10" s="434"/>
      <c r="BP10" s="434"/>
      <c r="BQ10" s="434"/>
      <c r="BR10" s="434"/>
      <c r="BS10" s="434"/>
      <c r="BT10" s="434"/>
      <c r="BU10" s="434"/>
      <c r="BV10" s="434"/>
      <c r="BW10" s="434"/>
      <c r="BX10" s="434"/>
      <c r="BY10" s="434"/>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4"/>
      <c r="DF10" s="434"/>
      <c r="DG10" s="434"/>
      <c r="DH10" s="434"/>
      <c r="DI10" s="434"/>
      <c r="DJ10" s="434"/>
      <c r="DK10" s="434"/>
      <c r="DL10" s="434"/>
      <c r="DM10" s="434"/>
      <c r="DN10" s="434"/>
      <c r="DO10" s="434"/>
      <c r="DP10" s="434"/>
      <c r="DQ10" s="434"/>
      <c r="DR10" s="434"/>
      <c r="DS10" s="434"/>
      <c r="DT10" s="434"/>
      <c r="DU10" s="434"/>
      <c r="DV10" s="434"/>
      <c r="DW10" s="434"/>
      <c r="DX10" s="434"/>
      <c r="DY10" s="434"/>
      <c r="DZ10" s="434"/>
      <c r="EA10" s="434"/>
      <c r="EB10" s="434"/>
      <c r="EC10" s="434"/>
      <c r="ED10" s="434"/>
      <c r="EE10" s="434"/>
      <c r="EF10" s="434"/>
      <c r="EG10" s="434"/>
      <c r="EH10" s="434"/>
      <c r="EI10" s="434"/>
      <c r="EJ10" s="434"/>
      <c r="EK10" s="434"/>
      <c r="EL10" s="434"/>
      <c r="EM10" s="434"/>
      <c r="EN10" s="434"/>
      <c r="EO10" s="434"/>
      <c r="EP10" s="434"/>
      <c r="EQ10" s="434"/>
      <c r="ER10" s="434"/>
      <c r="ES10" s="434"/>
      <c r="ET10" s="434"/>
      <c r="EU10" s="434"/>
      <c r="EV10" s="434"/>
      <c r="EW10" s="434"/>
      <c r="EX10" s="434"/>
      <c r="EY10" s="434"/>
      <c r="EZ10" s="434"/>
      <c r="FA10" s="434"/>
      <c r="FB10" s="434"/>
      <c r="FC10" s="434"/>
      <c r="FD10" s="434"/>
      <c r="FE10" s="434"/>
      <c r="FF10" s="434"/>
      <c r="FG10" s="434"/>
      <c r="FH10" s="434"/>
      <c r="FI10" s="434"/>
      <c r="FJ10" s="434"/>
      <c r="FK10" s="434"/>
      <c r="FL10" s="434"/>
      <c r="FM10" s="434"/>
      <c r="FN10" s="434"/>
      <c r="FO10" s="434"/>
      <c r="FP10" s="434"/>
      <c r="FQ10" s="434"/>
      <c r="FR10" s="434"/>
      <c r="FS10" s="434"/>
      <c r="FT10" s="434"/>
      <c r="FU10" s="434"/>
      <c r="FV10" s="434"/>
      <c r="FW10" s="434"/>
      <c r="FX10" s="434"/>
      <c r="FY10" s="434"/>
      <c r="FZ10" s="434"/>
      <c r="GA10" s="434"/>
      <c r="GB10" s="434"/>
      <c r="GC10" s="434"/>
      <c r="GD10" s="434"/>
      <c r="GE10" s="434"/>
      <c r="GF10" s="434"/>
      <c r="GG10" s="434"/>
      <c r="GH10" s="434"/>
      <c r="GI10" s="434"/>
      <c r="GJ10" s="434"/>
      <c r="GK10" s="434"/>
      <c r="GL10" s="434"/>
      <c r="GM10" s="434"/>
      <c r="GN10" s="434"/>
      <c r="GO10" s="434"/>
      <c r="GP10" s="434"/>
      <c r="GQ10" s="434"/>
      <c r="GR10" s="434"/>
      <c r="GS10" s="434"/>
      <c r="GT10" s="434"/>
      <c r="GU10" s="434"/>
      <c r="GV10" s="434"/>
      <c r="GW10" s="434"/>
      <c r="GX10" s="434"/>
      <c r="GY10" s="434"/>
      <c r="GZ10" s="434"/>
      <c r="HA10" s="434"/>
      <c r="HB10" s="434"/>
      <c r="HC10" s="434"/>
      <c r="HD10" s="434"/>
      <c r="HE10" s="434"/>
      <c r="HF10" s="434"/>
      <c r="HG10" s="434"/>
      <c r="HH10" s="434"/>
      <c r="HI10" s="434"/>
      <c r="HJ10" s="434"/>
      <c r="HK10" s="434"/>
      <c r="HL10" s="434"/>
      <c r="HM10" s="434"/>
      <c r="HN10" s="434"/>
      <c r="HO10" s="434"/>
      <c r="HP10" s="434"/>
      <c r="HQ10" s="434"/>
      <c r="HR10" s="434"/>
      <c r="HS10" s="434"/>
      <c r="HT10" s="434"/>
      <c r="HU10" s="434"/>
      <c r="HV10" s="434"/>
      <c r="HW10" s="434"/>
      <c r="HX10" s="434"/>
      <c r="HY10" s="434"/>
      <c r="HZ10" s="434"/>
      <c r="IA10" s="434"/>
      <c r="IB10" s="434"/>
      <c r="IC10" s="434"/>
      <c r="ID10" s="434"/>
      <c r="IE10" s="434"/>
      <c r="IF10" s="434"/>
      <c r="IG10" s="434"/>
      <c r="IH10" s="434"/>
      <c r="II10" s="434"/>
      <c r="IJ10" s="434"/>
      <c r="IK10" s="434"/>
      <c r="IL10" s="434"/>
      <c r="IM10" s="434"/>
      <c r="IN10" s="434"/>
      <c r="IO10" s="434"/>
      <c r="IP10" s="434"/>
      <c r="IQ10" s="434"/>
      <c r="IR10" s="434"/>
    </row>
    <row r="11" spans="2:252" s="99" customFormat="1" ht="15.75">
      <c r="B11" s="265">
        <v>3</v>
      </c>
      <c r="C11" s="266" t="s">
        <v>453</v>
      </c>
      <c r="D11" s="258">
        <v>60</v>
      </c>
      <c r="E11" s="258">
        <f>SUM(E12:E13)</f>
        <v>60</v>
      </c>
      <c r="F11" s="258">
        <f>SUM(F12:F13)</f>
        <v>60</v>
      </c>
      <c r="G11" s="267">
        <f>SUM(G12:G13)</f>
        <v>60</v>
      </c>
      <c r="H11" s="238"/>
      <c r="I11" s="238"/>
      <c r="J11" s="435"/>
      <c r="K11" s="435"/>
      <c r="L11" s="435"/>
      <c r="M11" s="435"/>
      <c r="N11" s="435"/>
      <c r="O11" s="435"/>
      <c r="P11" s="435"/>
      <c r="Q11" s="435"/>
      <c r="R11" s="435"/>
      <c r="S11" s="435"/>
      <c r="T11" s="435"/>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436"/>
      <c r="CL11" s="436"/>
      <c r="CM11" s="436"/>
      <c r="CN11" s="436"/>
      <c r="CO11" s="436"/>
      <c r="CP11" s="436"/>
      <c r="CQ11" s="436"/>
      <c r="CR11" s="436"/>
      <c r="CS11" s="436"/>
      <c r="CT11" s="436"/>
      <c r="CU11" s="436"/>
      <c r="CV11" s="436"/>
      <c r="CW11" s="436"/>
      <c r="CX11" s="436"/>
      <c r="CY11" s="436"/>
      <c r="CZ11" s="436"/>
      <c r="DA11" s="436"/>
      <c r="DB11" s="436"/>
      <c r="DC11" s="436"/>
      <c r="DD11" s="436"/>
      <c r="DE11" s="436"/>
      <c r="DF11" s="436"/>
      <c r="DG11" s="436"/>
      <c r="DH11" s="436"/>
      <c r="DI11" s="436"/>
      <c r="DJ11" s="436"/>
      <c r="DK11" s="436"/>
      <c r="DL11" s="436"/>
      <c r="DM11" s="436"/>
      <c r="DN11" s="436"/>
      <c r="DO11" s="436"/>
      <c r="DP11" s="436"/>
      <c r="DQ11" s="436"/>
      <c r="DR11" s="436"/>
      <c r="DS11" s="436"/>
      <c r="DT11" s="436"/>
      <c r="DU11" s="436"/>
      <c r="DV11" s="436"/>
      <c r="DW11" s="436"/>
      <c r="DX11" s="436"/>
      <c r="DY11" s="436"/>
      <c r="DZ11" s="436"/>
      <c r="EA11" s="436"/>
      <c r="EB11" s="436"/>
      <c r="EC11" s="436"/>
      <c r="ED11" s="436"/>
      <c r="EE11" s="436"/>
      <c r="EF11" s="436"/>
      <c r="EG11" s="436"/>
      <c r="EH11" s="436"/>
      <c r="EI11" s="436"/>
      <c r="EJ11" s="436"/>
      <c r="EK11" s="436"/>
      <c r="EL11" s="436"/>
      <c r="EM11" s="436"/>
      <c r="EN11" s="436"/>
      <c r="EO11" s="436"/>
      <c r="EP11" s="436"/>
      <c r="EQ11" s="436"/>
      <c r="ER11" s="436"/>
      <c r="ES11" s="436"/>
      <c r="ET11" s="436"/>
      <c r="EU11" s="436"/>
      <c r="EV11" s="436"/>
      <c r="EW11" s="436"/>
      <c r="EX11" s="436"/>
      <c r="EY11" s="436"/>
      <c r="EZ11" s="436"/>
      <c r="FA11" s="436"/>
      <c r="FB11" s="436"/>
      <c r="FC11" s="436"/>
      <c r="FD11" s="436"/>
      <c r="FE11" s="436"/>
      <c r="FF11" s="436"/>
      <c r="FG11" s="436"/>
      <c r="FH11" s="436"/>
      <c r="FI11" s="436"/>
      <c r="FJ11" s="436"/>
      <c r="FK11" s="436"/>
      <c r="FL11" s="436"/>
      <c r="FM11" s="436"/>
      <c r="FN11" s="436"/>
      <c r="FO11" s="436"/>
      <c r="FP11" s="436"/>
      <c r="FQ11" s="436"/>
      <c r="FR11" s="436"/>
      <c r="FS11" s="436"/>
      <c r="FT11" s="436"/>
      <c r="FU11" s="436"/>
      <c r="FV11" s="436"/>
      <c r="FW11" s="436"/>
      <c r="FX11" s="436"/>
      <c r="FY11" s="436"/>
      <c r="FZ11" s="436"/>
      <c r="GA11" s="436"/>
      <c r="GB11" s="436"/>
      <c r="GC11" s="436"/>
      <c r="GD11" s="436"/>
      <c r="GE11" s="436"/>
      <c r="GF11" s="436"/>
      <c r="GG11" s="436"/>
      <c r="GH11" s="436"/>
      <c r="GI11" s="436"/>
      <c r="GJ11" s="436"/>
      <c r="GK11" s="436"/>
      <c r="GL11" s="436"/>
      <c r="GM11" s="436"/>
      <c r="GN11" s="436"/>
      <c r="GO11" s="436"/>
      <c r="GP11" s="436"/>
      <c r="GQ11" s="436"/>
      <c r="GR11" s="436"/>
      <c r="GS11" s="436"/>
      <c r="GT11" s="436"/>
      <c r="GU11" s="436"/>
      <c r="GV11" s="436"/>
      <c r="GW11" s="436"/>
      <c r="GX11" s="436"/>
      <c r="GY11" s="436"/>
      <c r="GZ11" s="436"/>
      <c r="HA11" s="436"/>
      <c r="HB11" s="436"/>
      <c r="HC11" s="436"/>
      <c r="HD11" s="436"/>
      <c r="HE11" s="436"/>
      <c r="HF11" s="436"/>
      <c r="HG11" s="436"/>
      <c r="HH11" s="436"/>
      <c r="HI11" s="436"/>
      <c r="HJ11" s="436"/>
      <c r="HK11" s="436"/>
      <c r="HL11" s="436"/>
      <c r="HM11" s="436"/>
      <c r="HN11" s="436"/>
      <c r="HO11" s="436"/>
      <c r="HP11" s="436"/>
      <c r="HQ11" s="436"/>
      <c r="HR11" s="436"/>
      <c r="HS11" s="436"/>
      <c r="HT11" s="436"/>
      <c r="HU11" s="436"/>
      <c r="HV11" s="436"/>
      <c r="HW11" s="436"/>
      <c r="HX11" s="436"/>
      <c r="HY11" s="436"/>
      <c r="HZ11" s="436"/>
      <c r="IA11" s="436"/>
      <c r="IB11" s="436"/>
      <c r="IC11" s="436"/>
      <c r="ID11" s="436"/>
      <c r="IE11" s="436"/>
      <c r="IF11" s="436"/>
      <c r="IG11" s="436"/>
      <c r="IH11" s="436"/>
      <c r="II11" s="436"/>
      <c r="IJ11" s="436"/>
      <c r="IK11" s="436"/>
      <c r="IL11" s="436"/>
      <c r="IM11" s="436"/>
      <c r="IN11" s="436"/>
      <c r="IO11" s="436"/>
      <c r="IP11" s="436"/>
      <c r="IQ11" s="436"/>
      <c r="IR11" s="436"/>
    </row>
    <row r="12" spans="2:20" s="97" customFormat="1" ht="25.5">
      <c r="B12" s="268" t="s">
        <v>454</v>
      </c>
      <c r="C12" s="269" t="s">
        <v>492</v>
      </c>
      <c r="D12" s="270">
        <v>30</v>
      </c>
      <c r="E12" s="270">
        <f>D12-(SUM('Publico alvo'!D8:D19))</f>
        <v>30</v>
      </c>
      <c r="F12" s="270">
        <f>SUM('Publico alvo'!E8:F19)</f>
        <v>30</v>
      </c>
      <c r="G12" s="271">
        <f>D12*F12/E12</f>
        <v>30</v>
      </c>
      <c r="H12" s="236"/>
      <c r="I12" s="236"/>
      <c r="J12" s="432"/>
      <c r="K12" s="432"/>
      <c r="L12" s="432"/>
      <c r="M12" s="432"/>
      <c r="N12" s="432"/>
      <c r="O12" s="432"/>
      <c r="P12" s="432"/>
      <c r="Q12" s="432"/>
      <c r="R12" s="432"/>
      <c r="S12" s="432"/>
      <c r="T12" s="432"/>
    </row>
    <row r="13" spans="2:20" s="97" customFormat="1" ht="12.75">
      <c r="B13" s="272" t="s">
        <v>493</v>
      </c>
      <c r="C13" s="273" t="s">
        <v>146</v>
      </c>
      <c r="D13" s="261">
        <v>30</v>
      </c>
      <c r="E13" s="261">
        <f>D13-(SUM('Publico alvo'!D21:D35))</f>
        <v>30</v>
      </c>
      <c r="F13" s="261">
        <f>SUM('Publico alvo'!E21:F35)</f>
        <v>30</v>
      </c>
      <c r="G13" s="262">
        <f>D13*F13/E13</f>
        <v>30</v>
      </c>
      <c r="H13" s="236"/>
      <c r="I13" s="236"/>
      <c r="J13" s="432"/>
      <c r="K13" s="432"/>
      <c r="L13" s="432"/>
      <c r="M13" s="432"/>
      <c r="N13" s="432"/>
      <c r="O13" s="432"/>
      <c r="P13" s="432"/>
      <c r="Q13" s="432"/>
      <c r="R13" s="432"/>
      <c r="S13" s="432"/>
      <c r="T13" s="432"/>
    </row>
    <row r="14" spans="2:20" s="96" customFormat="1" ht="15.75">
      <c r="B14" s="265">
        <v>4</v>
      </c>
      <c r="C14" s="266" t="s">
        <v>91</v>
      </c>
      <c r="D14" s="258">
        <v>60</v>
      </c>
      <c r="E14" s="258">
        <f>SUM(E15:E17)</f>
        <v>60</v>
      </c>
      <c r="F14" s="258">
        <f>SUM(F15:F17)</f>
        <v>60</v>
      </c>
      <c r="G14" s="267">
        <f>SUM(G15:G17)</f>
        <v>60</v>
      </c>
      <c r="H14" s="235"/>
      <c r="I14" s="235"/>
      <c r="J14" s="431"/>
      <c r="K14" s="431"/>
      <c r="L14" s="431"/>
      <c r="M14" s="431"/>
      <c r="N14" s="431"/>
      <c r="O14" s="431"/>
      <c r="P14" s="431"/>
      <c r="Q14" s="431"/>
      <c r="R14" s="431"/>
      <c r="S14" s="431"/>
      <c r="T14" s="431"/>
    </row>
    <row r="15" spans="2:20" s="97" customFormat="1" ht="12.75">
      <c r="B15" s="274" t="s">
        <v>92</v>
      </c>
      <c r="C15" s="275" t="s">
        <v>95</v>
      </c>
      <c r="D15" s="261">
        <v>20</v>
      </c>
      <c r="E15" s="261">
        <f>D15-(SUM('Interesse Publico e Cidadania'!D9:D16))</f>
        <v>20</v>
      </c>
      <c r="F15" s="261">
        <f>SUM('Interesse Publico e Cidadania'!E9:F16)</f>
        <v>20</v>
      </c>
      <c r="G15" s="262">
        <f>D15*F15/E15</f>
        <v>20</v>
      </c>
      <c r="H15" s="236"/>
      <c r="I15" s="236"/>
      <c r="J15" s="432"/>
      <c r="K15" s="432"/>
      <c r="L15" s="432"/>
      <c r="M15" s="432"/>
      <c r="N15" s="432"/>
      <c r="O15" s="432"/>
      <c r="P15" s="432"/>
      <c r="Q15" s="432"/>
      <c r="R15" s="432"/>
      <c r="S15" s="432"/>
      <c r="T15" s="432"/>
    </row>
    <row r="16" spans="2:20" s="97" customFormat="1" ht="12.75">
      <c r="B16" s="276" t="s">
        <v>93</v>
      </c>
      <c r="C16" s="277" t="s">
        <v>96</v>
      </c>
      <c r="D16" s="261">
        <v>20</v>
      </c>
      <c r="E16" s="261">
        <f>D16-(SUM('Interesse Publico e Cidadania'!D18:D24))</f>
        <v>20</v>
      </c>
      <c r="F16" s="261">
        <f>SUM('Interesse Publico e Cidadania'!E18:F24)</f>
        <v>20</v>
      </c>
      <c r="G16" s="262">
        <f>D16*F16/E16</f>
        <v>20</v>
      </c>
      <c r="H16" s="236"/>
      <c r="I16" s="236"/>
      <c r="J16" s="432"/>
      <c r="K16" s="432"/>
      <c r="L16" s="432"/>
      <c r="M16" s="432"/>
      <c r="N16" s="432"/>
      <c r="O16" s="432"/>
      <c r="P16" s="432"/>
      <c r="Q16" s="432"/>
      <c r="R16" s="432"/>
      <c r="S16" s="432"/>
      <c r="T16" s="432"/>
    </row>
    <row r="17" spans="2:20" s="97" customFormat="1" ht="12.75">
      <c r="B17" s="272" t="s">
        <v>94</v>
      </c>
      <c r="C17" s="273" t="s">
        <v>97</v>
      </c>
      <c r="D17" s="261">
        <v>20</v>
      </c>
      <c r="E17" s="261">
        <f>D17-(SUM('Interesse Publico e Cidadania'!D26:D34))</f>
        <v>20</v>
      </c>
      <c r="F17" s="261">
        <f>SUM('Interesse Publico e Cidadania'!E26:F34)</f>
        <v>20</v>
      </c>
      <c r="G17" s="262">
        <f>D17*F17/E17</f>
        <v>20</v>
      </c>
      <c r="H17" s="236"/>
      <c r="I17" s="236"/>
      <c r="J17" s="432"/>
      <c r="K17" s="432"/>
      <c r="L17" s="432"/>
      <c r="M17" s="432"/>
      <c r="N17" s="432"/>
      <c r="O17" s="432"/>
      <c r="P17" s="432"/>
      <c r="Q17" s="432"/>
      <c r="R17" s="432"/>
      <c r="S17" s="432"/>
      <c r="T17" s="432"/>
    </row>
    <row r="18" spans="2:20" s="96" customFormat="1" ht="15.75">
      <c r="B18" s="278">
        <v>5</v>
      </c>
      <c r="C18" s="279" t="s">
        <v>121</v>
      </c>
      <c r="D18" s="280">
        <v>50</v>
      </c>
      <c r="E18" s="280">
        <f>SUM(E19:E20)</f>
        <v>50</v>
      </c>
      <c r="F18" s="280">
        <f>SUM(F19:F20)</f>
        <v>50</v>
      </c>
      <c r="G18" s="281">
        <f>SUM(G19:G20)</f>
        <v>50</v>
      </c>
      <c r="H18" s="235"/>
      <c r="I18" s="235"/>
      <c r="J18" s="431"/>
      <c r="K18" s="431"/>
      <c r="L18" s="431"/>
      <c r="M18" s="431"/>
      <c r="N18" s="431"/>
      <c r="O18" s="431"/>
      <c r="P18" s="431"/>
      <c r="Q18" s="431"/>
      <c r="R18" s="431"/>
      <c r="S18" s="431"/>
      <c r="T18" s="431"/>
    </row>
    <row r="19" spans="2:20" s="97" customFormat="1" ht="12.75">
      <c r="B19" s="274" t="s">
        <v>124</v>
      </c>
      <c r="C19" s="275" t="s">
        <v>122</v>
      </c>
      <c r="D19" s="261">
        <v>30</v>
      </c>
      <c r="E19" s="261">
        <f>D19-(SUM('Informacao Conhecimento'!D9:D19))</f>
        <v>30</v>
      </c>
      <c r="F19" s="261">
        <f>SUM('Informacao Conhecimento'!E9:F19)</f>
        <v>30</v>
      </c>
      <c r="G19" s="262">
        <f aca="true" t="shared" si="0" ref="G19:G37">D19*F19/E19</f>
        <v>30</v>
      </c>
      <c r="H19" s="236"/>
      <c r="I19" s="236"/>
      <c r="J19" s="432"/>
      <c r="K19" s="432"/>
      <c r="L19" s="432"/>
      <c r="M19" s="432"/>
      <c r="N19" s="432"/>
      <c r="O19" s="432"/>
      <c r="P19" s="432"/>
      <c r="Q19" s="432"/>
      <c r="R19" s="432"/>
      <c r="S19" s="432"/>
      <c r="T19" s="432"/>
    </row>
    <row r="20" spans="2:20" s="97" customFormat="1" ht="12.75">
      <c r="B20" s="276" t="s">
        <v>125</v>
      </c>
      <c r="C20" s="277" t="s">
        <v>123</v>
      </c>
      <c r="D20" s="261">
        <v>20</v>
      </c>
      <c r="E20" s="261">
        <f>D20-(SUM('Informacao Conhecimento'!D21:D29))</f>
        <v>20</v>
      </c>
      <c r="F20" s="261">
        <f>SUM('Informacao Conhecimento'!E21:F29)</f>
        <v>20</v>
      </c>
      <c r="G20" s="262">
        <f t="shared" si="0"/>
        <v>20</v>
      </c>
      <c r="H20" s="236"/>
      <c r="I20" s="236"/>
      <c r="J20" s="432"/>
      <c r="K20" s="432"/>
      <c r="L20" s="432"/>
      <c r="M20" s="432"/>
      <c r="N20" s="432"/>
      <c r="O20" s="432"/>
      <c r="P20" s="432"/>
      <c r="Q20" s="432"/>
      <c r="R20" s="432"/>
      <c r="S20" s="432"/>
      <c r="T20" s="432"/>
    </row>
    <row r="21" spans="2:20" s="96" customFormat="1" ht="15.75">
      <c r="B21" s="265">
        <v>6</v>
      </c>
      <c r="C21" s="266" t="s">
        <v>170</v>
      </c>
      <c r="D21" s="258">
        <v>80</v>
      </c>
      <c r="E21" s="258">
        <f>SUM(E22:E24)</f>
        <v>80</v>
      </c>
      <c r="F21" s="258">
        <f>SUM(F22:F24)</f>
        <v>80</v>
      </c>
      <c r="G21" s="267">
        <f>SUM(G22:G24)</f>
        <v>80</v>
      </c>
      <c r="H21" s="235"/>
      <c r="I21" s="235"/>
      <c r="J21" s="431"/>
      <c r="K21" s="431"/>
      <c r="L21" s="431"/>
      <c r="M21" s="431"/>
      <c r="N21" s="431"/>
      <c r="O21" s="431"/>
      <c r="P21" s="431"/>
      <c r="Q21" s="431"/>
      <c r="R21" s="431"/>
      <c r="S21" s="431"/>
      <c r="T21" s="431"/>
    </row>
    <row r="22" spans="2:20" s="97" customFormat="1" ht="12.75">
      <c r="B22" s="274" t="s">
        <v>128</v>
      </c>
      <c r="C22" s="275" t="s">
        <v>129</v>
      </c>
      <c r="D22" s="261">
        <v>30</v>
      </c>
      <c r="E22" s="261">
        <f>D22-(SUM(Pessoas!D9:D23))</f>
        <v>30</v>
      </c>
      <c r="F22" s="261">
        <f>SUM(Pessoas!E9:F23)</f>
        <v>30.000000000000007</v>
      </c>
      <c r="G22" s="262">
        <f t="shared" si="0"/>
        <v>30.000000000000007</v>
      </c>
      <c r="H22" s="236"/>
      <c r="I22" s="236"/>
      <c r="J22" s="432"/>
      <c r="K22" s="432"/>
      <c r="L22" s="432"/>
      <c r="M22" s="432"/>
      <c r="N22" s="432"/>
      <c r="O22" s="432"/>
      <c r="P22" s="432"/>
      <c r="Q22" s="432"/>
      <c r="R22" s="432"/>
      <c r="S22" s="432"/>
      <c r="T22" s="432"/>
    </row>
    <row r="23" spans="2:20" s="97" customFormat="1" ht="12.75">
      <c r="B23" s="276" t="s">
        <v>147</v>
      </c>
      <c r="C23" s="277" t="s">
        <v>146</v>
      </c>
      <c r="D23" s="261">
        <v>30</v>
      </c>
      <c r="E23" s="261">
        <f>D23-(SUM(Pessoas!D25:D34))</f>
        <v>30</v>
      </c>
      <c r="F23" s="261">
        <f>SUM(Pessoas!E25:F34)</f>
        <v>30</v>
      </c>
      <c r="G23" s="262">
        <f t="shared" si="0"/>
        <v>30</v>
      </c>
      <c r="H23" s="236"/>
      <c r="I23" s="236"/>
      <c r="J23" s="432"/>
      <c r="K23" s="432"/>
      <c r="L23" s="432"/>
      <c r="M23" s="432"/>
      <c r="N23" s="432"/>
      <c r="O23" s="432"/>
      <c r="P23" s="432"/>
      <c r="Q23" s="432"/>
      <c r="R23" s="432"/>
      <c r="S23" s="432"/>
      <c r="T23" s="432"/>
    </row>
    <row r="24" spans="2:20" s="97" customFormat="1" ht="12.75">
      <c r="B24" s="272" t="s">
        <v>159</v>
      </c>
      <c r="C24" s="273" t="s">
        <v>160</v>
      </c>
      <c r="D24" s="261">
        <v>20</v>
      </c>
      <c r="E24" s="261">
        <f>D24-(SUM(Pessoas!D36:D43))</f>
        <v>20</v>
      </c>
      <c r="F24" s="261">
        <f>SUM(Pessoas!E36:F43)</f>
        <v>20</v>
      </c>
      <c r="G24" s="262">
        <f t="shared" si="0"/>
        <v>20</v>
      </c>
      <c r="H24" s="236"/>
      <c r="I24" s="236"/>
      <c r="J24" s="432"/>
      <c r="K24" s="432"/>
      <c r="L24" s="432"/>
      <c r="M24" s="432"/>
      <c r="N24" s="432"/>
      <c r="O24" s="432"/>
      <c r="P24" s="432"/>
      <c r="Q24" s="432"/>
      <c r="R24" s="432"/>
      <c r="S24" s="432"/>
      <c r="T24" s="432"/>
    </row>
    <row r="25" spans="2:20" s="96" customFormat="1" ht="15.75">
      <c r="B25" s="265">
        <v>7</v>
      </c>
      <c r="C25" s="266" t="s">
        <v>169</v>
      </c>
      <c r="D25" s="258">
        <f>SUM(D26:D30)</f>
        <v>110</v>
      </c>
      <c r="E25" s="258">
        <f>SUM(E26:E30)</f>
        <v>110</v>
      </c>
      <c r="F25" s="258">
        <f>SUM(F26:F30)</f>
        <v>110</v>
      </c>
      <c r="G25" s="258">
        <f>SUM(G26:G30)</f>
        <v>110</v>
      </c>
      <c r="H25" s="235"/>
      <c r="I25" s="235"/>
      <c r="J25" s="431"/>
      <c r="K25" s="431"/>
      <c r="L25" s="431"/>
      <c r="M25" s="431"/>
      <c r="N25" s="431"/>
      <c r="O25" s="431"/>
      <c r="P25" s="431"/>
      <c r="Q25" s="431"/>
      <c r="R25" s="431"/>
      <c r="S25" s="431"/>
      <c r="T25" s="431"/>
    </row>
    <row r="26" spans="2:20" s="95" customFormat="1" ht="11.25" customHeight="1">
      <c r="B26" s="282" t="s">
        <v>171</v>
      </c>
      <c r="C26" s="283" t="s">
        <v>178</v>
      </c>
      <c r="D26" s="284">
        <v>40</v>
      </c>
      <c r="E26" s="284">
        <f>D26-(SUM(Processos!D9:D20))</f>
        <v>40</v>
      </c>
      <c r="F26" s="284">
        <f>SUM(Processos!E9:F20)</f>
        <v>40</v>
      </c>
      <c r="G26" s="285">
        <f t="shared" si="0"/>
        <v>40</v>
      </c>
      <c r="H26" s="234"/>
      <c r="I26" s="234"/>
      <c r="J26" s="104"/>
      <c r="K26" s="104"/>
      <c r="L26" s="104"/>
      <c r="M26" s="104"/>
      <c r="N26" s="104"/>
      <c r="O26" s="104"/>
      <c r="P26" s="104"/>
      <c r="Q26" s="104"/>
      <c r="R26" s="104"/>
      <c r="S26" s="104"/>
      <c r="T26" s="104"/>
    </row>
    <row r="27" spans="2:20" s="95" customFormat="1" ht="11.25" customHeight="1">
      <c r="B27" s="286" t="s">
        <v>172</v>
      </c>
      <c r="C27" s="287" t="s">
        <v>192</v>
      </c>
      <c r="D27" s="284">
        <v>20</v>
      </c>
      <c r="E27" s="284">
        <f>D27-(SUM(Processos!D22:D29))</f>
        <v>20</v>
      </c>
      <c r="F27" s="284">
        <f>SUM(Processos!E22:F29)</f>
        <v>20</v>
      </c>
      <c r="G27" s="285">
        <f t="shared" si="0"/>
        <v>20</v>
      </c>
      <c r="H27" s="234"/>
      <c r="I27" s="234"/>
      <c r="J27" s="104"/>
      <c r="K27" s="104"/>
      <c r="L27" s="104"/>
      <c r="M27" s="104"/>
      <c r="N27" s="104"/>
      <c r="O27" s="104"/>
      <c r="P27" s="104"/>
      <c r="Q27" s="104"/>
      <c r="R27" s="104"/>
      <c r="S27" s="104"/>
      <c r="T27" s="104"/>
    </row>
    <row r="28" spans="2:20" s="95" customFormat="1" ht="11.25" customHeight="1">
      <c r="B28" s="286" t="s">
        <v>173</v>
      </c>
      <c r="C28" s="287" t="s">
        <v>202</v>
      </c>
      <c r="D28" s="284">
        <v>10</v>
      </c>
      <c r="E28" s="284">
        <f>D28-(SUM(Processos!D31:D41))</f>
        <v>10</v>
      </c>
      <c r="F28" s="284">
        <f>SUM(Processos!E31:F41)</f>
        <v>10</v>
      </c>
      <c r="G28" s="285">
        <f t="shared" si="0"/>
        <v>10</v>
      </c>
      <c r="H28" s="234"/>
      <c r="I28" s="234"/>
      <c r="J28" s="104"/>
      <c r="K28" s="104"/>
      <c r="L28" s="104"/>
      <c r="M28" s="104"/>
      <c r="N28" s="104"/>
      <c r="O28" s="104"/>
      <c r="P28" s="104"/>
      <c r="Q28" s="104"/>
      <c r="R28" s="104"/>
      <c r="S28" s="104"/>
      <c r="T28" s="104"/>
    </row>
    <row r="29" spans="2:20" s="95" customFormat="1" ht="11.25" customHeight="1">
      <c r="B29" s="286" t="s">
        <v>174</v>
      </c>
      <c r="C29" s="288" t="s">
        <v>215</v>
      </c>
      <c r="D29" s="284">
        <v>25</v>
      </c>
      <c r="E29" s="284">
        <f>D29-(SUM(Processos!D43:D56))</f>
        <v>25</v>
      </c>
      <c r="F29" s="284">
        <f>SUM(Processos!E43:F56)</f>
        <v>25.000000000000004</v>
      </c>
      <c r="G29" s="285">
        <f t="shared" si="0"/>
        <v>25.000000000000004</v>
      </c>
      <c r="H29" s="234"/>
      <c r="I29" s="234"/>
      <c r="J29" s="104"/>
      <c r="K29" s="104"/>
      <c r="L29" s="104"/>
      <c r="M29" s="104"/>
      <c r="N29" s="104"/>
      <c r="O29" s="104"/>
      <c r="P29" s="104"/>
      <c r="Q29" s="104"/>
      <c r="R29" s="104"/>
      <c r="S29" s="104"/>
      <c r="T29" s="104"/>
    </row>
    <row r="30" spans="2:20" s="95" customFormat="1" ht="11.25" customHeight="1">
      <c r="B30" s="289" t="s">
        <v>175</v>
      </c>
      <c r="C30" s="290" t="s">
        <v>231</v>
      </c>
      <c r="D30" s="284">
        <v>15</v>
      </c>
      <c r="E30" s="284">
        <f>D30-(SUM(Processos!D58:D64))</f>
        <v>15</v>
      </c>
      <c r="F30" s="284">
        <f>SUM(Processos!E58:F64)</f>
        <v>15.000000000000002</v>
      </c>
      <c r="G30" s="285">
        <f t="shared" si="0"/>
        <v>15.000000000000002</v>
      </c>
      <c r="H30" s="234"/>
      <c r="I30" s="234"/>
      <c r="J30" s="104"/>
      <c r="K30" s="104"/>
      <c r="L30" s="104"/>
      <c r="M30" s="104"/>
      <c r="N30" s="104"/>
      <c r="O30" s="104"/>
      <c r="P30" s="104"/>
      <c r="Q30" s="104"/>
      <c r="R30" s="104"/>
      <c r="S30" s="104"/>
      <c r="T30" s="104"/>
    </row>
    <row r="31" spans="2:20" s="100" customFormat="1" ht="15.75">
      <c r="B31" s="291">
        <v>8</v>
      </c>
      <c r="C31" s="266" t="s">
        <v>239</v>
      </c>
      <c r="D31" s="292">
        <f>SUM(D32:D37)</f>
        <v>450</v>
      </c>
      <c r="E31" s="292">
        <f>SUM(E32:E37)</f>
        <v>450</v>
      </c>
      <c r="F31" s="292">
        <f>SUM(F32:F37)</f>
        <v>450</v>
      </c>
      <c r="G31" s="293">
        <f>SUM(G32:G37)</f>
        <v>450</v>
      </c>
      <c r="H31" s="239"/>
      <c r="I31" s="239"/>
      <c r="J31" s="437"/>
      <c r="K31" s="437"/>
      <c r="L31" s="437"/>
      <c r="M31" s="437"/>
      <c r="N31" s="437"/>
      <c r="O31" s="437"/>
      <c r="P31" s="437"/>
      <c r="Q31" s="437"/>
      <c r="R31" s="437"/>
      <c r="S31" s="437"/>
      <c r="T31" s="437"/>
    </row>
    <row r="32" spans="2:20" s="95" customFormat="1" ht="12" customHeight="1">
      <c r="B32" s="282" t="s">
        <v>240</v>
      </c>
      <c r="C32" s="283" t="s">
        <v>248</v>
      </c>
      <c r="D32" s="284">
        <v>200</v>
      </c>
      <c r="E32" s="284">
        <f>D32-(SUM(Resultados!E8:E15))</f>
        <v>200</v>
      </c>
      <c r="F32" s="284">
        <f>SUM(Resultados!AH8:AH15)</f>
        <v>200</v>
      </c>
      <c r="G32" s="285">
        <f t="shared" si="0"/>
        <v>200</v>
      </c>
      <c r="H32" s="234"/>
      <c r="I32" s="234"/>
      <c r="J32" s="104"/>
      <c r="K32" s="104"/>
      <c r="L32" s="104"/>
      <c r="M32" s="104"/>
      <c r="N32" s="104"/>
      <c r="O32" s="104"/>
      <c r="P32" s="104"/>
      <c r="Q32" s="104"/>
      <c r="R32" s="104"/>
      <c r="S32" s="104"/>
      <c r="T32" s="104"/>
    </row>
    <row r="33" spans="2:20" s="95" customFormat="1" ht="12" customHeight="1">
      <c r="B33" s="286" t="s">
        <v>241</v>
      </c>
      <c r="C33" s="287" t="s">
        <v>259</v>
      </c>
      <c r="D33" s="284">
        <v>50</v>
      </c>
      <c r="E33" s="284">
        <f>D33-(SUM(Resultados!E17:E26))</f>
        <v>50</v>
      </c>
      <c r="F33" s="284">
        <f>SUM(Resultados!AH17:AH26)</f>
        <v>49.99999999999999</v>
      </c>
      <c r="G33" s="285">
        <f t="shared" si="0"/>
        <v>49.99999999999999</v>
      </c>
      <c r="H33" s="234"/>
      <c r="I33" s="234"/>
      <c r="J33" s="104"/>
      <c r="K33" s="104"/>
      <c r="L33" s="104"/>
      <c r="M33" s="104"/>
      <c r="N33" s="104"/>
      <c r="O33" s="104"/>
      <c r="P33" s="104"/>
      <c r="Q33" s="104"/>
      <c r="R33" s="104"/>
      <c r="S33" s="104"/>
      <c r="T33" s="104"/>
    </row>
    <row r="34" spans="2:20" s="95" customFormat="1" ht="12" customHeight="1">
      <c r="B34" s="286" t="s">
        <v>242</v>
      </c>
      <c r="C34" s="287" t="s">
        <v>11</v>
      </c>
      <c r="D34" s="284">
        <v>30</v>
      </c>
      <c r="E34" s="284">
        <f>D34-(SUM(Resultados!E28:E31))</f>
        <v>30</v>
      </c>
      <c r="F34" s="284">
        <f>SUM(Resultados!AH28:AH31)</f>
        <v>30</v>
      </c>
      <c r="G34" s="285">
        <f t="shared" si="0"/>
        <v>30</v>
      </c>
      <c r="H34" s="234"/>
      <c r="I34" s="234"/>
      <c r="J34" s="104"/>
      <c r="K34" s="104"/>
      <c r="L34" s="104"/>
      <c r="M34" s="104"/>
      <c r="N34" s="104"/>
      <c r="O34" s="104"/>
      <c r="P34" s="104"/>
      <c r="Q34" s="104"/>
      <c r="R34" s="104"/>
      <c r="S34" s="104"/>
      <c r="T34" s="104"/>
    </row>
    <row r="35" spans="2:20" s="95" customFormat="1" ht="12" customHeight="1">
      <c r="B35" s="286" t="s">
        <v>243</v>
      </c>
      <c r="C35" s="288" t="s">
        <v>12</v>
      </c>
      <c r="D35" s="284">
        <v>60</v>
      </c>
      <c r="E35" s="284">
        <f>D35-(SUM(Resultados!E33:E41))</f>
        <v>60</v>
      </c>
      <c r="F35" s="284">
        <f>SUM(Resultados!AH33:AH41)</f>
        <v>60</v>
      </c>
      <c r="G35" s="285">
        <f t="shared" si="0"/>
        <v>60</v>
      </c>
      <c r="H35" s="234"/>
      <c r="I35" s="234"/>
      <c r="J35" s="104"/>
      <c r="K35" s="104"/>
      <c r="L35" s="104"/>
      <c r="M35" s="104"/>
      <c r="N35" s="104"/>
      <c r="O35" s="104"/>
      <c r="P35" s="104"/>
      <c r="Q35" s="104"/>
      <c r="R35" s="104"/>
      <c r="S35" s="104"/>
      <c r="T35" s="104"/>
    </row>
    <row r="36" spans="2:20" s="95" customFormat="1" ht="12" customHeight="1">
      <c r="B36" s="286" t="s">
        <v>244</v>
      </c>
      <c r="C36" s="287" t="s">
        <v>23</v>
      </c>
      <c r="D36" s="284">
        <v>80</v>
      </c>
      <c r="E36" s="284">
        <f>D36-(SUM(Resultados!E43:E63))</f>
        <v>80</v>
      </c>
      <c r="F36" s="284">
        <f>SUM(Resultados!AH43:AH63)</f>
        <v>80.00000000000001</v>
      </c>
      <c r="G36" s="285">
        <f t="shared" si="0"/>
        <v>80.00000000000001</v>
      </c>
      <c r="H36" s="234"/>
      <c r="I36" s="234"/>
      <c r="J36" s="104"/>
      <c r="K36" s="104"/>
      <c r="L36" s="104"/>
      <c r="M36" s="104"/>
      <c r="N36" s="104"/>
      <c r="O36" s="104"/>
      <c r="P36" s="104"/>
      <c r="Q36" s="104"/>
      <c r="R36" s="104"/>
      <c r="S36" s="104"/>
      <c r="T36" s="104"/>
    </row>
    <row r="37" spans="2:20" s="95" customFormat="1" ht="12" customHeight="1">
      <c r="B37" s="289" t="s">
        <v>245</v>
      </c>
      <c r="C37" s="290" t="s">
        <v>45</v>
      </c>
      <c r="D37" s="284">
        <v>30</v>
      </c>
      <c r="E37" s="284">
        <f>D37-(SUM(Resultados!E65:E82))</f>
        <v>30</v>
      </c>
      <c r="F37" s="284">
        <f>SUM(Resultados!AH65:AH82)</f>
        <v>30</v>
      </c>
      <c r="G37" s="285">
        <f t="shared" si="0"/>
        <v>30</v>
      </c>
      <c r="H37" s="234"/>
      <c r="I37" s="234"/>
      <c r="J37" s="104"/>
      <c r="K37" s="104"/>
      <c r="L37" s="104"/>
      <c r="M37" s="104"/>
      <c r="N37" s="104"/>
      <c r="O37" s="104"/>
      <c r="P37" s="104"/>
      <c r="Q37" s="104"/>
      <c r="R37" s="104"/>
      <c r="S37" s="104"/>
      <c r="T37" s="104"/>
    </row>
    <row r="38" spans="2:7" ht="23.25">
      <c r="B38" s="294"/>
      <c r="C38" s="295" t="s">
        <v>287</v>
      </c>
      <c r="D38" s="296">
        <f>D31+D25+D21+D18+D14+D11+D8+D4</f>
        <v>1000</v>
      </c>
      <c r="E38" s="296">
        <f>E31+E25+E21+E18+E14+E11+E8+E4</f>
        <v>890</v>
      </c>
      <c r="F38" s="296">
        <f>F31+F25+F21+F18+F14+F11+F8+F4</f>
        <v>890</v>
      </c>
      <c r="G38" s="296">
        <f>G31+G25+G21+G18+G14+G11+G8+G4</f>
        <v>890</v>
      </c>
    </row>
    <row r="40" spans="7:8" ht="12.75">
      <c r="G40" s="231"/>
      <c r="H40" s="232"/>
    </row>
    <row r="41" spans="7:8" ht="15.75">
      <c r="G41" s="231"/>
      <c r="H41" s="233"/>
    </row>
    <row r="42" spans="7:8" ht="15.75">
      <c r="G42" s="231"/>
      <c r="H42" s="233"/>
    </row>
    <row r="43" spans="7:8" ht="15.75">
      <c r="G43" s="231"/>
      <c r="H43" s="233"/>
    </row>
    <row r="44" spans="7:8" ht="12.75">
      <c r="G44" s="231"/>
      <c r="H44" s="232"/>
    </row>
    <row r="45" spans="7:8" ht="12.75">
      <c r="G45" s="231"/>
      <c r="H45" s="232"/>
    </row>
  </sheetData>
  <sheetProtection sheet="1" formatCells="0" formatColumns="0" formatRows="0" insertColumns="0" insertRows="0" insertHyperlinks="0" deleteColumns="0" deleteRows="0" sort="0" autoFilter="0" pivotTables="0"/>
  <mergeCells count="4">
    <mergeCell ref="D1:G1"/>
    <mergeCell ref="I3:P3"/>
    <mergeCell ref="K4:P4"/>
    <mergeCell ref="I2:P2"/>
  </mergeCells>
  <hyperlinks>
    <hyperlink ref="C11" location="'Publico alvo'!A1" display="PÚBLICO ALVO"/>
    <hyperlink ref="C4" location="Governança!A1" display="GOVERNANÇA"/>
    <hyperlink ref="C8" location="'Estrategia e Planos'!A1" display="ESTRATÉGIA E PLANOS"/>
    <hyperlink ref="C14" location="'Interesse Publico e Cidadania'!A1" display="INTERESSE PÚBLICO E CIDADANIA"/>
    <hyperlink ref="C18" location="'Informacao Conhecimento'!A1" display="INFORMAÇÃO E CONHECIMENT0"/>
    <hyperlink ref="C21" location="Pessoas!A1" display="PESSOAS"/>
    <hyperlink ref="C25" location="Processos!A1" display="PROCESSOS"/>
    <hyperlink ref="C31" location="Resultados!A1" display="RESULTADOS"/>
    <hyperlink ref="D1" location="Opcoes!A1" display="opções"/>
  </hyperlinks>
  <printOptions/>
  <pageMargins left="0.511805555555555" right="0.511805555555555" top="0.7875" bottom="0.7875" header="0.511805555555555" footer="0.511805555555555"/>
  <pageSetup horizontalDpi="200" verticalDpi="200" orientation="portrait" paperSize="9" r:id="rId4"/>
  <legacyDrawing r:id="rId2"/>
  <picture r:id="rId3"/>
</worksheet>
</file>

<file path=xl/worksheets/sheet11.xml><?xml version="1.0" encoding="utf-8"?>
<worksheet xmlns="http://schemas.openxmlformats.org/spreadsheetml/2006/main" xmlns:r="http://schemas.openxmlformats.org/officeDocument/2006/relationships">
  <sheetPr codeName="Plan13"/>
  <dimension ref="A2:E29"/>
  <sheetViews>
    <sheetView showGridLines="0" zoomScalePageLayoutView="0" workbookViewId="0" topLeftCell="A1">
      <selection activeCell="C5" sqref="C5"/>
    </sheetView>
  </sheetViews>
  <sheetFormatPr defaultColWidth="8.7109375" defaultRowHeight="15"/>
  <cols>
    <col min="1" max="1" width="4.421875" style="221" bestFit="1" customWidth="1"/>
    <col min="2" max="2" width="8.421875" style="221" bestFit="1" customWidth="1"/>
    <col min="3" max="4" width="16.00390625" style="221" customWidth="1"/>
    <col min="5" max="5" width="51.00390625" style="221" customWidth="1"/>
    <col min="6" max="16384" width="8.7109375" style="221" customWidth="1"/>
  </cols>
  <sheetData>
    <row r="1" ht="15.75" thickBot="1"/>
    <row r="2" spans="1:5" ht="16.5" thickBot="1">
      <c r="A2" s="222" t="s">
        <v>415</v>
      </c>
      <c r="B2" s="223" t="s">
        <v>416</v>
      </c>
      <c r="C2" s="506" t="s">
        <v>0</v>
      </c>
      <c r="D2" s="507"/>
      <c r="E2" s="223" t="s">
        <v>494</v>
      </c>
    </row>
    <row r="3" spans="1:5" ht="16.5" thickBot="1">
      <c r="A3" s="511">
        <v>9</v>
      </c>
      <c r="B3" s="224" t="s">
        <v>417</v>
      </c>
      <c r="C3" s="225">
        <v>951</v>
      </c>
      <c r="D3" s="229">
        <v>1000</v>
      </c>
      <c r="E3" s="514" t="s">
        <v>418</v>
      </c>
    </row>
    <row r="4" spans="1:5" ht="16.5" thickBot="1">
      <c r="A4" s="512"/>
      <c r="B4" s="224" t="s">
        <v>419</v>
      </c>
      <c r="C4" s="225">
        <v>901</v>
      </c>
      <c r="D4" s="229">
        <v>950</v>
      </c>
      <c r="E4" s="515"/>
    </row>
    <row r="5" spans="1:5" ht="29.25" customHeight="1" thickBot="1">
      <c r="A5" s="513"/>
      <c r="B5" s="224" t="s">
        <v>420</v>
      </c>
      <c r="C5" s="225">
        <v>851</v>
      </c>
      <c r="D5" s="225">
        <v>900</v>
      </c>
      <c r="E5" s="516"/>
    </row>
    <row r="6" spans="1:5" ht="16.5" thickBot="1">
      <c r="A6" s="511">
        <v>8</v>
      </c>
      <c r="B6" s="224" t="s">
        <v>417</v>
      </c>
      <c r="C6" s="225" t="s">
        <v>421</v>
      </c>
      <c r="D6" s="229"/>
      <c r="E6" s="517" t="s">
        <v>422</v>
      </c>
    </row>
    <row r="7" spans="1:5" ht="16.5" thickBot="1">
      <c r="A7" s="512"/>
      <c r="B7" s="224" t="s">
        <v>419</v>
      </c>
      <c r="C7" s="225" t="s">
        <v>423</v>
      </c>
      <c r="D7" s="229"/>
      <c r="E7" s="518"/>
    </row>
    <row r="8" spans="1:5" ht="30" customHeight="1" thickBot="1">
      <c r="A8" s="513"/>
      <c r="B8" s="224" t="s">
        <v>420</v>
      </c>
      <c r="C8" s="225" t="s">
        <v>424</v>
      </c>
      <c r="D8" s="225"/>
      <c r="E8" s="519"/>
    </row>
    <row r="9" spans="1:5" ht="16.5" thickBot="1">
      <c r="A9" s="511">
        <v>7</v>
      </c>
      <c r="B9" s="224" t="s">
        <v>417</v>
      </c>
      <c r="C9" s="225" t="s">
        <v>425</v>
      </c>
      <c r="D9" s="229"/>
      <c r="E9" s="520" t="s">
        <v>426</v>
      </c>
    </row>
    <row r="10" spans="1:5" ht="16.5" thickBot="1">
      <c r="A10" s="512"/>
      <c r="B10" s="224" t="s">
        <v>419</v>
      </c>
      <c r="C10" s="225" t="s">
        <v>427</v>
      </c>
      <c r="D10" s="229"/>
      <c r="E10" s="521"/>
    </row>
    <row r="11" spans="1:5" ht="63" customHeight="1" thickBot="1">
      <c r="A11" s="513"/>
      <c r="B11" s="224" t="s">
        <v>420</v>
      </c>
      <c r="C11" s="225" t="s">
        <v>428</v>
      </c>
      <c r="D11" s="225"/>
      <c r="E11" s="522"/>
    </row>
    <row r="12" spans="1:5" ht="16.5" thickBot="1">
      <c r="A12" s="226"/>
      <c r="B12" s="224" t="s">
        <v>417</v>
      </c>
      <c r="C12" s="225" t="s">
        <v>429</v>
      </c>
      <c r="D12" s="229"/>
      <c r="E12" s="520" t="s">
        <v>430</v>
      </c>
    </row>
    <row r="13" spans="1:5" ht="16.5" thickBot="1">
      <c r="A13" s="226"/>
      <c r="B13" s="224" t="s">
        <v>419</v>
      </c>
      <c r="C13" s="225" t="s">
        <v>431</v>
      </c>
      <c r="D13" s="229"/>
      <c r="E13" s="521"/>
    </row>
    <row r="14" spans="1:5" ht="55.5" customHeight="1" thickBot="1">
      <c r="A14" s="227">
        <v>6</v>
      </c>
      <c r="B14" s="224" t="s">
        <v>420</v>
      </c>
      <c r="C14" s="225" t="s">
        <v>432</v>
      </c>
      <c r="D14" s="225"/>
      <c r="E14" s="522"/>
    </row>
    <row r="15" spans="1:5" ht="16.5" thickBot="1">
      <c r="A15" s="511">
        <v>5</v>
      </c>
      <c r="B15" s="224" t="s">
        <v>417</v>
      </c>
      <c r="C15" s="225" t="s">
        <v>433</v>
      </c>
      <c r="D15" s="229"/>
      <c r="E15" s="508" t="s">
        <v>434</v>
      </c>
    </row>
    <row r="16" spans="1:5" ht="16.5" thickBot="1">
      <c r="A16" s="512"/>
      <c r="B16" s="224" t="s">
        <v>419</v>
      </c>
      <c r="C16" s="225" t="s">
        <v>435</v>
      </c>
      <c r="D16" s="229"/>
      <c r="E16" s="509"/>
    </row>
    <row r="17" spans="1:5" ht="16.5" thickBot="1">
      <c r="A17" s="513"/>
      <c r="B17" s="224" t="s">
        <v>420</v>
      </c>
      <c r="C17" s="225" t="s">
        <v>436</v>
      </c>
      <c r="D17" s="225"/>
      <c r="E17" s="510"/>
    </row>
    <row r="18" spans="1:5" ht="16.5" thickBot="1">
      <c r="A18" s="511">
        <v>4</v>
      </c>
      <c r="B18" s="224" t="s">
        <v>417</v>
      </c>
      <c r="C18" s="225" t="s">
        <v>437</v>
      </c>
      <c r="D18" s="229"/>
      <c r="E18" s="520" t="s">
        <v>438</v>
      </c>
    </row>
    <row r="19" spans="1:5" ht="16.5" thickBot="1">
      <c r="A19" s="512"/>
      <c r="B19" s="224" t="s">
        <v>419</v>
      </c>
      <c r="C19" s="225" t="s">
        <v>439</v>
      </c>
      <c r="D19" s="229"/>
      <c r="E19" s="521"/>
    </row>
    <row r="20" spans="1:5" ht="48.75" customHeight="1" thickBot="1">
      <c r="A20" s="513"/>
      <c r="B20" s="224" t="s">
        <v>420</v>
      </c>
      <c r="C20" s="225" t="s">
        <v>440</v>
      </c>
      <c r="D20" s="225"/>
      <c r="E20" s="522"/>
    </row>
    <row r="21" spans="1:5" ht="16.5" thickBot="1">
      <c r="A21" s="511">
        <v>3</v>
      </c>
      <c r="B21" s="224" t="s">
        <v>417</v>
      </c>
      <c r="C21" s="225" t="s">
        <v>441</v>
      </c>
      <c r="D21" s="229"/>
      <c r="E21" s="520" t="s">
        <v>442</v>
      </c>
    </row>
    <row r="22" spans="1:5" ht="16.5" thickBot="1">
      <c r="A22" s="512"/>
      <c r="B22" s="224" t="s">
        <v>419</v>
      </c>
      <c r="C22" s="225" t="s">
        <v>443</v>
      </c>
      <c r="D22" s="229"/>
      <c r="E22" s="521"/>
    </row>
    <row r="23" spans="1:5" ht="44.25" customHeight="1" thickBot="1">
      <c r="A23" s="513"/>
      <c r="B23" s="228" t="s">
        <v>420</v>
      </c>
      <c r="C23" s="225" t="s">
        <v>444</v>
      </c>
      <c r="D23" s="225"/>
      <c r="E23" s="522"/>
    </row>
    <row r="24" spans="1:5" ht="16.5" thickBot="1">
      <c r="A24" s="511">
        <v>2</v>
      </c>
      <c r="B24" s="224" t="s">
        <v>417</v>
      </c>
      <c r="C24" s="225" t="s">
        <v>445</v>
      </c>
      <c r="D24" s="229"/>
      <c r="E24" s="520" t="s">
        <v>446</v>
      </c>
    </row>
    <row r="25" spans="1:5" ht="16.5" thickBot="1">
      <c r="A25" s="512"/>
      <c r="B25" s="224" t="s">
        <v>419</v>
      </c>
      <c r="C25" s="225" t="s">
        <v>447</v>
      </c>
      <c r="D25" s="229"/>
      <c r="E25" s="521"/>
    </row>
    <row r="26" spans="1:5" ht="49.5" customHeight="1" thickBot="1">
      <c r="A26" s="513"/>
      <c r="B26" s="224" t="s">
        <v>420</v>
      </c>
      <c r="C26" s="225" t="s">
        <v>448</v>
      </c>
      <c r="D26" s="225"/>
      <c r="E26" s="522"/>
    </row>
    <row r="27" spans="1:5" ht="16.5" thickBot="1">
      <c r="A27" s="511">
        <v>1</v>
      </c>
      <c r="B27" s="224" t="s">
        <v>417</v>
      </c>
      <c r="C27" s="225" t="s">
        <v>449</v>
      </c>
      <c r="D27" s="229"/>
      <c r="E27" s="523" t="s">
        <v>450</v>
      </c>
    </row>
    <row r="28" spans="1:5" ht="16.5" thickBot="1">
      <c r="A28" s="512"/>
      <c r="B28" s="224" t="s">
        <v>419</v>
      </c>
      <c r="C28" s="225" t="s">
        <v>451</v>
      </c>
      <c r="D28" s="229"/>
      <c r="E28" s="524"/>
    </row>
    <row r="29" spans="1:5" ht="16.5" thickBot="1">
      <c r="A29" s="513"/>
      <c r="B29" s="224" t="s">
        <v>420</v>
      </c>
      <c r="C29" s="225" t="s">
        <v>452</v>
      </c>
      <c r="D29" s="225"/>
      <c r="E29" s="525"/>
    </row>
  </sheetData>
  <sheetProtection/>
  <mergeCells count="18">
    <mergeCell ref="A18:A20"/>
    <mergeCell ref="E18:E20"/>
    <mergeCell ref="A24:A26"/>
    <mergeCell ref="E24:E26"/>
    <mergeCell ref="A27:A29"/>
    <mergeCell ref="E27:E29"/>
    <mergeCell ref="A21:A23"/>
    <mergeCell ref="E21:E23"/>
    <mergeCell ref="C2:D2"/>
    <mergeCell ref="E15:E17"/>
    <mergeCell ref="A3:A5"/>
    <mergeCell ref="E3:E5"/>
    <mergeCell ref="A6:A8"/>
    <mergeCell ref="E6:E8"/>
    <mergeCell ref="A9:A11"/>
    <mergeCell ref="E9:E11"/>
    <mergeCell ref="E12:E14"/>
    <mergeCell ref="A15:A17"/>
  </mergeCells>
  <conditionalFormatting sqref="A1">
    <cfRule type="cellIs" priority="1" dxfId="3" operator="between" stopIfTrue="1">
      <formula>$C$3</formula>
      <formula>$C$8</formula>
    </cfRule>
    <cfRule type="cellIs" priority="2" dxfId="2" operator="between" stopIfTrue="1">
      <formula>$C$6</formula>
      <formula>$C$8</formula>
    </cfRule>
  </conditionalFormatting>
  <conditionalFormatting sqref="A3:A5 E3:E5 B3:D4">
    <cfRule type="cellIs" priority="5" dxfId="1" operator="between" stopIfTrue="1">
      <formula>851</formula>
      <formula>1000</formula>
    </cfRule>
  </conditionalFormatting>
  <conditionalFormatting sqref="B5:D5">
    <cfRule type="cellIs" priority="6" dxfId="0" operator="between" stopIfTrue="1">
      <formula>$C$5</formula>
      <formula>$D$5</formula>
    </cfRule>
  </conditionalFormatting>
  <printOptions/>
  <pageMargins left="0.511805555555555" right="0.511805555555555" top="0.7875" bottom="0.7875" header="0.511805555555555" footer="0.51180555555555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Plan14"/>
  <dimension ref="A1:I15"/>
  <sheetViews>
    <sheetView showGridLines="0" zoomScalePageLayoutView="0" workbookViewId="0" topLeftCell="A1">
      <selection activeCell="B6" sqref="B6"/>
    </sheetView>
  </sheetViews>
  <sheetFormatPr defaultColWidth="9.140625" defaultRowHeight="15"/>
  <cols>
    <col min="1" max="1" width="12.7109375" style="0" customWidth="1"/>
    <col min="2" max="2" width="125.7109375" style="0" customWidth="1"/>
    <col min="3" max="3" width="11.00390625" style="0" bestFit="1" customWidth="1"/>
  </cols>
  <sheetData>
    <row r="1" spans="2:9" ht="15">
      <c r="B1" s="450" t="s">
        <v>481</v>
      </c>
      <c r="C1" s="450"/>
      <c r="D1" s="450"/>
      <c r="E1" s="450"/>
      <c r="F1" s="450"/>
      <c r="G1" s="450"/>
      <c r="H1" s="450"/>
      <c r="I1" s="450"/>
    </row>
    <row r="2" spans="2:9" ht="15">
      <c r="B2" s="451" t="s">
        <v>505</v>
      </c>
      <c r="C2" s="451"/>
      <c r="D2" s="451"/>
      <c r="E2" s="451"/>
      <c r="F2" s="451"/>
      <c r="G2" s="451"/>
      <c r="H2" s="451"/>
      <c r="I2" s="451"/>
    </row>
    <row r="3" spans="2:9" ht="15">
      <c r="B3" s="451" t="s">
        <v>506</v>
      </c>
      <c r="C3" s="451"/>
      <c r="D3" s="451"/>
      <c r="E3" s="451"/>
      <c r="F3" s="451"/>
      <c r="G3" s="451"/>
      <c r="H3" s="451"/>
      <c r="I3" s="451"/>
    </row>
    <row r="4" spans="2:9" ht="18.75" customHeight="1">
      <c r="B4" s="59" t="s">
        <v>484</v>
      </c>
      <c r="C4" s="59"/>
      <c r="D4" s="59"/>
      <c r="E4" s="59"/>
      <c r="F4" s="59"/>
      <c r="G4" s="59"/>
      <c r="H4" s="59"/>
      <c r="I4" s="59"/>
    </row>
    <row r="5" spans="1:9" ht="4.5" customHeight="1">
      <c r="A5" s="61"/>
      <c r="B5" s="62"/>
      <c r="C5" s="59"/>
      <c r="D5" s="59"/>
      <c r="E5" s="59"/>
      <c r="F5" s="59"/>
      <c r="G5" s="59"/>
      <c r="H5" s="59"/>
      <c r="I5" s="59"/>
    </row>
    <row r="6" ht="60">
      <c r="B6" s="60" t="s">
        <v>495</v>
      </c>
    </row>
    <row r="7" ht="30">
      <c r="B7" s="60" t="s">
        <v>496</v>
      </c>
    </row>
    <row r="8" ht="82.5" customHeight="1">
      <c r="B8" s="60" t="s">
        <v>497</v>
      </c>
    </row>
    <row r="9" ht="41.25" customHeight="1">
      <c r="B9" s="60" t="s">
        <v>498</v>
      </c>
    </row>
    <row r="10" ht="38.25" customHeight="1">
      <c r="B10" s="60" t="s">
        <v>499</v>
      </c>
    </row>
    <row r="11" ht="43.5" customHeight="1">
      <c r="B11" s="60" t="s">
        <v>500</v>
      </c>
    </row>
    <row r="12" ht="37.5" customHeight="1">
      <c r="B12" s="60" t="s">
        <v>501</v>
      </c>
    </row>
    <row r="13" ht="37.5" customHeight="1">
      <c r="B13" s="60" t="s">
        <v>502</v>
      </c>
    </row>
    <row r="14" ht="39" customHeight="1">
      <c r="B14" s="60" t="s">
        <v>503</v>
      </c>
    </row>
    <row r="15" ht="60" customHeight="1">
      <c r="B15" s="60" t="s">
        <v>504</v>
      </c>
    </row>
  </sheetData>
  <sheetProtection sheet="1" objects="1" scenarios="1" formatCells="0" formatColumns="0" formatRows="0" insertColumns="0" insertRows="0" insertHyperlinks="0" deleteColumns="0" deleteRows="0"/>
  <mergeCells count="3">
    <mergeCell ref="B1:I1"/>
    <mergeCell ref="B2:I2"/>
    <mergeCell ref="B3:I3"/>
  </mergeCells>
  <printOptions/>
  <pageMargins left="0.75" right="0.75" top="1" bottom="1" header="0.492125985" footer="0.492125985"/>
  <pageSetup orientation="portrait" paperSize="9"/>
  <drawing r:id="rId1"/>
</worksheet>
</file>

<file path=xl/worksheets/sheet13.xml><?xml version="1.0" encoding="utf-8"?>
<worksheet xmlns="http://schemas.openxmlformats.org/spreadsheetml/2006/main" xmlns:r="http://schemas.openxmlformats.org/officeDocument/2006/relationships">
  <sheetPr codeName="Plan15"/>
  <dimension ref="A1:IG51"/>
  <sheetViews>
    <sheetView showGridLines="0" zoomScale="95" zoomScaleNormal="95" zoomScalePageLayoutView="0" workbookViewId="0" topLeftCell="A1">
      <selection activeCell="C4" sqref="C1:E16384"/>
    </sheetView>
  </sheetViews>
  <sheetFormatPr defaultColWidth="10.8515625" defaultRowHeight="15"/>
  <cols>
    <col min="1" max="1" width="3.140625" style="6" customWidth="1"/>
    <col min="2" max="2" width="51.8515625" style="26" customWidth="1"/>
    <col min="3" max="4" width="12.8515625" style="92" customWidth="1"/>
    <col min="5" max="5" width="14.28125" style="126" customWidth="1"/>
    <col min="6" max="6" width="0.71875" style="7" customWidth="1"/>
    <col min="7" max="16384" width="10.8515625" style="7" customWidth="1"/>
  </cols>
  <sheetData>
    <row r="1" spans="1:6" ht="12.75">
      <c r="A1" s="131"/>
      <c r="B1" s="475" t="s">
        <v>481</v>
      </c>
      <c r="C1" s="475"/>
      <c r="D1" s="475"/>
      <c r="E1" s="475"/>
      <c r="F1" s="6"/>
    </row>
    <row r="2" spans="2:6" ht="12.75">
      <c r="B2" s="476" t="s">
        <v>482</v>
      </c>
      <c r="C2" s="476"/>
      <c r="D2" s="476"/>
      <c r="E2" s="476"/>
      <c r="F2" s="6"/>
    </row>
    <row r="3" spans="2:6" ht="12.75">
      <c r="B3" s="476" t="s">
        <v>521</v>
      </c>
      <c r="C3" s="476"/>
      <c r="D3" s="476"/>
      <c r="E3" s="476"/>
      <c r="F3" s="6"/>
    </row>
    <row r="4" spans="2:7" ht="15">
      <c r="B4" s="58"/>
      <c r="C4" s="116"/>
      <c r="D4" s="116"/>
      <c r="E4" s="116"/>
      <c r="F4" s="6"/>
      <c r="G4" s="132" t="s">
        <v>298</v>
      </c>
    </row>
    <row r="5" spans="2:8" ht="25.5">
      <c r="B5" s="6"/>
      <c r="C5" s="108" t="s">
        <v>520</v>
      </c>
      <c r="D5" s="108" t="s">
        <v>299</v>
      </c>
      <c r="E5" s="108" t="s">
        <v>519</v>
      </c>
      <c r="F5" s="6"/>
      <c r="H5" s="127"/>
    </row>
    <row r="6" spans="1:241" s="9" customFormat="1" ht="18.75">
      <c r="A6" s="110"/>
      <c r="B6" s="133" t="s">
        <v>522</v>
      </c>
      <c r="C6" s="117">
        <v>110</v>
      </c>
      <c r="D6" s="117"/>
      <c r="E6" s="118">
        <v>100</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row>
    <row r="7" spans="1:241" s="9" customFormat="1" ht="15.75">
      <c r="A7" s="111"/>
      <c r="B7" s="112" t="s">
        <v>513</v>
      </c>
      <c r="C7" s="119">
        <v>40</v>
      </c>
      <c r="D7" s="119"/>
      <c r="E7" s="118">
        <v>38</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row>
    <row r="8" spans="1:6" s="12" customFormat="1" ht="63.75">
      <c r="A8" s="107" t="s">
        <v>273</v>
      </c>
      <c r="B8" s="107" t="s">
        <v>514</v>
      </c>
      <c r="C8" s="120">
        <v>4</v>
      </c>
      <c r="D8" s="120">
        <v>4</v>
      </c>
      <c r="E8" s="121" t="e">
        <f>Governança!#REF!</f>
        <v>#REF!</v>
      </c>
      <c r="F8" s="70"/>
    </row>
    <row r="9" spans="1:6" s="12" customFormat="1" ht="51">
      <c r="A9" s="10" t="s">
        <v>275</v>
      </c>
      <c r="B9" s="10" t="s">
        <v>312</v>
      </c>
      <c r="C9" s="120">
        <v>4</v>
      </c>
      <c r="D9" s="120"/>
      <c r="E9" s="121" t="e">
        <f>Governança!#REF!</f>
        <v>#REF!</v>
      </c>
      <c r="F9" s="70"/>
    </row>
    <row r="10" spans="1:6" s="12" customFormat="1" ht="51">
      <c r="A10" s="10" t="s">
        <v>277</v>
      </c>
      <c r="B10" s="10" t="s">
        <v>313</v>
      </c>
      <c r="C10" s="120">
        <v>4</v>
      </c>
      <c r="D10" s="120"/>
      <c r="E10" s="121" t="e">
        <f>Governança!#REF!</f>
        <v>#REF!</v>
      </c>
      <c r="F10" s="70"/>
    </row>
    <row r="11" spans="1:6" s="12" customFormat="1" ht="63.75">
      <c r="A11" s="13" t="s">
        <v>278</v>
      </c>
      <c r="B11" s="13" t="s">
        <v>314</v>
      </c>
      <c r="C11" s="120">
        <v>4</v>
      </c>
      <c r="D11" s="120"/>
      <c r="E11" s="121" t="e">
        <f>Governança!#REF!</f>
        <v>#REF!</v>
      </c>
      <c r="F11" s="71"/>
    </row>
    <row r="12" spans="1:5" s="12" customFormat="1" ht="63.75">
      <c r="A12" s="13" t="s">
        <v>279</v>
      </c>
      <c r="B12" s="13" t="s">
        <v>515</v>
      </c>
      <c r="C12" s="120">
        <v>4</v>
      </c>
      <c r="D12" s="120"/>
      <c r="E12" s="121" t="e">
        <f>Governança!#REF!</f>
        <v>#REF!</v>
      </c>
    </row>
    <row r="13" spans="1:5" s="12" customFormat="1" ht="25.5">
      <c r="A13" s="10" t="s">
        <v>280</v>
      </c>
      <c r="B13" s="10" t="s">
        <v>315</v>
      </c>
      <c r="C13" s="120">
        <v>4</v>
      </c>
      <c r="D13" s="120"/>
      <c r="E13" s="121" t="e">
        <f>Governança!#REF!</f>
        <v>#REF!</v>
      </c>
    </row>
    <row r="14" spans="1:5" s="12" customFormat="1" ht="38.25">
      <c r="A14" s="10" t="s">
        <v>281</v>
      </c>
      <c r="B14" s="10" t="s">
        <v>316</v>
      </c>
      <c r="C14" s="120">
        <v>3</v>
      </c>
      <c r="D14" s="120"/>
      <c r="E14" s="121" t="e">
        <f>Governança!#REF!</f>
        <v>#REF!</v>
      </c>
    </row>
    <row r="15" spans="1:5" s="12" customFormat="1" ht="38.25">
      <c r="A15" s="10" t="s">
        <v>283</v>
      </c>
      <c r="B15" s="10" t="s">
        <v>317</v>
      </c>
      <c r="C15" s="120">
        <v>3</v>
      </c>
      <c r="D15" s="120"/>
      <c r="E15" s="121" t="e">
        <f>Governança!#REF!</f>
        <v>#REF!</v>
      </c>
    </row>
    <row r="16" spans="1:5" s="12" customFormat="1" ht="38.25">
      <c r="A16" s="10" t="s">
        <v>284</v>
      </c>
      <c r="B16" s="10" t="s">
        <v>318</v>
      </c>
      <c r="C16" s="120">
        <v>3</v>
      </c>
      <c r="D16" s="120"/>
      <c r="E16" s="121" t="e">
        <f>Governança!#REF!</f>
        <v>#REF!</v>
      </c>
    </row>
    <row r="17" spans="1:5" s="12" customFormat="1" ht="63.75">
      <c r="A17" s="10" t="s">
        <v>285</v>
      </c>
      <c r="B17" s="10" t="s">
        <v>516</v>
      </c>
      <c r="C17" s="120">
        <v>3</v>
      </c>
      <c r="D17" s="120">
        <v>3</v>
      </c>
      <c r="E17" s="121" t="e">
        <f>Governança!#REF!</f>
        <v>#REF!</v>
      </c>
    </row>
    <row r="18" spans="1:5" s="14" customFormat="1" ht="38.25">
      <c r="A18" s="13" t="s">
        <v>302</v>
      </c>
      <c r="B18" s="13" t="s">
        <v>320</v>
      </c>
      <c r="C18" s="122">
        <v>4</v>
      </c>
      <c r="D18" s="122"/>
      <c r="E18" s="121" t="e">
        <f>Governança!#REF!</f>
        <v>#REF!</v>
      </c>
    </row>
    <row r="19" spans="1:241" s="17" customFormat="1" ht="15.75">
      <c r="A19" s="15"/>
      <c r="B19" s="109" t="s">
        <v>344</v>
      </c>
      <c r="C19" s="123">
        <v>40</v>
      </c>
      <c r="D19" s="123"/>
      <c r="E19" s="124" t="e">
        <f>SUM(E20:E39)</f>
        <v>#REF!</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row>
    <row r="20" spans="1:241" s="20" customFormat="1" ht="63.75">
      <c r="A20" s="18" t="s">
        <v>273</v>
      </c>
      <c r="B20" s="19" t="s">
        <v>346</v>
      </c>
      <c r="C20" s="120">
        <v>1.5</v>
      </c>
      <c r="D20" s="120"/>
      <c r="E20" s="121" t="e">
        <f>Governança!#REF!</f>
        <v>#REF!</v>
      </c>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row>
    <row r="21" spans="1:241" s="20" customFormat="1" ht="51">
      <c r="A21" s="21" t="s">
        <v>275</v>
      </c>
      <c r="B21" s="19" t="s">
        <v>347</v>
      </c>
      <c r="C21" s="120">
        <v>2.5</v>
      </c>
      <c r="D21" s="120"/>
      <c r="E21" s="121" t="e">
        <f>Governança!#REF!</f>
        <v>#REF!</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row>
    <row r="22" spans="1:241" s="20" customFormat="1" ht="38.25">
      <c r="A22" s="21" t="s">
        <v>277</v>
      </c>
      <c r="B22" s="19" t="s">
        <v>348</v>
      </c>
      <c r="C22" s="120">
        <v>1.5</v>
      </c>
      <c r="D22" s="120"/>
      <c r="E22" s="121" t="e">
        <f>Governança!#REF!</f>
        <v>#REF!</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row>
    <row r="23" spans="1:241" s="20" customFormat="1" ht="51">
      <c r="A23" s="21" t="s">
        <v>278</v>
      </c>
      <c r="B23" s="19" t="s">
        <v>286</v>
      </c>
      <c r="C23" s="120">
        <v>1.5</v>
      </c>
      <c r="D23" s="120"/>
      <c r="E23" s="121" t="e">
        <f>Governança!#REF!</f>
        <v>#REF!</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row>
    <row r="24" spans="1:241" s="20" customFormat="1" ht="38.25">
      <c r="A24" s="21" t="s">
        <v>279</v>
      </c>
      <c r="B24" s="19" t="s">
        <v>349</v>
      </c>
      <c r="C24" s="120">
        <v>1.5</v>
      </c>
      <c r="D24" s="120"/>
      <c r="E24" s="121" t="e">
        <f>Governança!#REF!</f>
        <v>#REF!</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row>
    <row r="25" spans="1:241" s="20" customFormat="1" ht="51">
      <c r="A25" s="18" t="s">
        <v>280</v>
      </c>
      <c r="B25" s="19" t="s">
        <v>350</v>
      </c>
      <c r="C25" s="120">
        <v>1.5</v>
      </c>
      <c r="D25" s="120"/>
      <c r="E25" s="121" t="e">
        <f>Governança!#REF!</f>
        <v>#REF!</v>
      </c>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row>
    <row r="26" spans="1:241" s="20" customFormat="1" ht="51">
      <c r="A26" s="22" t="s">
        <v>281</v>
      </c>
      <c r="B26" s="19" t="s">
        <v>351</v>
      </c>
      <c r="C26" s="120">
        <v>1.5</v>
      </c>
      <c r="D26" s="120"/>
      <c r="E26" s="121" t="e">
        <f>Governança!#REF!</f>
        <v>#REF!</v>
      </c>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row>
    <row r="27" spans="1:241" s="20" customFormat="1" ht="38.25">
      <c r="A27" s="22" t="s">
        <v>283</v>
      </c>
      <c r="B27" s="19" t="s">
        <v>300</v>
      </c>
      <c r="C27" s="120">
        <v>3</v>
      </c>
      <c r="D27" s="120"/>
      <c r="E27" s="121" t="e">
        <f>Governança!#REF!</f>
        <v>#REF!</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row>
    <row r="28" spans="1:241" s="20" customFormat="1" ht="51">
      <c r="A28" s="22" t="s">
        <v>284</v>
      </c>
      <c r="B28" s="19" t="s">
        <v>301</v>
      </c>
      <c r="C28" s="120">
        <v>1.5</v>
      </c>
      <c r="D28" s="120"/>
      <c r="E28" s="121" t="e">
        <f>Governança!#REF!</f>
        <v>#REF!</v>
      </c>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row>
    <row r="29" spans="1:241" s="20" customFormat="1" ht="38.25">
      <c r="A29" s="22" t="s">
        <v>285</v>
      </c>
      <c r="B29" s="19" t="s">
        <v>352</v>
      </c>
      <c r="C29" s="120">
        <v>2.5</v>
      </c>
      <c r="D29" s="120"/>
      <c r="E29" s="121" t="e">
        <f>Governança!#REF!</f>
        <v>#REF!</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row>
    <row r="30" spans="1:241" s="20" customFormat="1" ht="63.75">
      <c r="A30" s="22" t="s">
        <v>302</v>
      </c>
      <c r="B30" s="19" t="s">
        <v>353</v>
      </c>
      <c r="C30" s="120">
        <v>2.5</v>
      </c>
      <c r="D30" s="120"/>
      <c r="E30" s="121" t="e">
        <f>Governança!#REF!</f>
        <v>#REF!</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row>
    <row r="31" spans="1:241" s="20" customFormat="1" ht="38.25">
      <c r="A31" s="22" t="s">
        <v>304</v>
      </c>
      <c r="B31" s="19" t="s">
        <v>303</v>
      </c>
      <c r="C31" s="120">
        <v>2.5</v>
      </c>
      <c r="D31" s="120"/>
      <c r="E31" s="121" t="e">
        <f>Governança!#REF!</f>
        <v>#REF!</v>
      </c>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row>
    <row r="32" spans="1:241" s="20" customFormat="1" ht="51">
      <c r="A32" s="22" t="s">
        <v>354</v>
      </c>
      <c r="B32" s="19" t="s">
        <v>305</v>
      </c>
      <c r="C32" s="120">
        <v>2.5</v>
      </c>
      <c r="D32" s="120"/>
      <c r="E32" s="121" t="e">
        <f>Governança!#REF!</f>
        <v>#REF!</v>
      </c>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row>
    <row r="33" spans="1:241" s="20" customFormat="1" ht="51">
      <c r="A33" s="22" t="s">
        <v>355</v>
      </c>
      <c r="B33" s="19" t="s">
        <v>356</v>
      </c>
      <c r="C33" s="120">
        <v>1.5</v>
      </c>
      <c r="D33" s="120"/>
      <c r="E33" s="121" t="e">
        <f>Governança!#REF!</f>
        <v>#REF!</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row>
    <row r="34" spans="1:241" s="20" customFormat="1" ht="63.75">
      <c r="A34" s="22" t="s">
        <v>357</v>
      </c>
      <c r="B34" s="19" t="s">
        <v>517</v>
      </c>
      <c r="C34" s="120">
        <v>3</v>
      </c>
      <c r="D34" s="120"/>
      <c r="E34" s="121" t="e">
        <f>Governança!#REF!</f>
        <v>#REF!</v>
      </c>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row>
    <row r="35" spans="1:241" s="20" customFormat="1" ht="38.25">
      <c r="A35" s="22" t="s">
        <v>359</v>
      </c>
      <c r="B35" s="19" t="s">
        <v>360</v>
      </c>
      <c r="C35" s="120">
        <v>1.5</v>
      </c>
      <c r="D35" s="120"/>
      <c r="E35" s="121" t="e">
        <f>Governança!#REF!</f>
        <v>#REF!</v>
      </c>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row>
    <row r="36" spans="1:241" s="20" customFormat="1" ht="63.75">
      <c r="A36" s="22" t="s">
        <v>361</v>
      </c>
      <c r="B36" s="19" t="s">
        <v>362</v>
      </c>
      <c r="C36" s="120">
        <v>1.5</v>
      </c>
      <c r="D36" s="120"/>
      <c r="E36" s="121" t="e">
        <f>Governança!#REF!</f>
        <v>#REF!</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row>
    <row r="37" spans="1:241" s="20" customFormat="1" ht="38.25">
      <c r="A37" s="22" t="s">
        <v>363</v>
      </c>
      <c r="B37" s="19" t="s">
        <v>364</v>
      </c>
      <c r="C37" s="120">
        <v>2</v>
      </c>
      <c r="D37" s="120"/>
      <c r="E37" s="121" t="e">
        <f>Governança!#REF!</f>
        <v>#REF!</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row>
    <row r="38" spans="1:241" s="24" customFormat="1" ht="63.75">
      <c r="A38" s="22" t="s">
        <v>365</v>
      </c>
      <c r="B38" s="19" t="s">
        <v>306</v>
      </c>
      <c r="C38" s="120">
        <v>2</v>
      </c>
      <c r="D38" s="120"/>
      <c r="E38" s="121" t="e">
        <f>Governança!#REF!</f>
        <v>#REF!</v>
      </c>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row>
    <row r="39" spans="1:241" s="24" customFormat="1" ht="63.75">
      <c r="A39" s="22" t="s">
        <v>366</v>
      </c>
      <c r="B39" s="19" t="s">
        <v>307</v>
      </c>
      <c r="C39" s="120">
        <v>2.5</v>
      </c>
      <c r="D39" s="120"/>
      <c r="E39" s="121" t="e">
        <f>Governança!#REF!</f>
        <v>#REF!</v>
      </c>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row>
    <row r="40" spans="1:241" s="17" customFormat="1" ht="15.75">
      <c r="A40" s="16"/>
      <c r="B40" s="109" t="s">
        <v>489</v>
      </c>
      <c r="C40" s="123">
        <v>30</v>
      </c>
      <c r="D40" s="123"/>
      <c r="E40" s="124" t="e">
        <f>SUM(E41:E50)</f>
        <v>#REF!</v>
      </c>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row>
    <row r="41" spans="1:241" s="24" customFormat="1" ht="51">
      <c r="A41" s="25" t="s">
        <v>273</v>
      </c>
      <c r="B41" s="19" t="s">
        <v>370</v>
      </c>
      <c r="C41" s="120">
        <v>3</v>
      </c>
      <c r="D41" s="120"/>
      <c r="E41" s="121" t="e">
        <f>Governança!#REF!</f>
        <v>#REF!</v>
      </c>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row>
    <row r="42" spans="1:241" s="24" customFormat="1" ht="38.25">
      <c r="A42" s="25" t="s">
        <v>275</v>
      </c>
      <c r="B42" s="19" t="s">
        <v>371</v>
      </c>
      <c r="C42" s="120">
        <v>3</v>
      </c>
      <c r="D42" s="120"/>
      <c r="E42" s="121" t="e">
        <f>Governança!#REF!</f>
        <v>#REF!</v>
      </c>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row>
    <row r="43" spans="1:241" s="24" customFormat="1" ht="38.25">
      <c r="A43" s="25" t="s">
        <v>277</v>
      </c>
      <c r="B43" s="19" t="s">
        <v>372</v>
      </c>
      <c r="C43" s="120">
        <v>2.5</v>
      </c>
      <c r="D43" s="120"/>
      <c r="E43" s="121" t="e">
        <f>Governança!#REF!</f>
        <v>#REF!</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row>
    <row r="44" spans="1:241" s="24" customFormat="1" ht="25.5">
      <c r="A44" s="25" t="s">
        <v>278</v>
      </c>
      <c r="B44" s="19" t="s">
        <v>373</v>
      </c>
      <c r="C44" s="120">
        <v>2.5</v>
      </c>
      <c r="D44" s="120"/>
      <c r="E44" s="121" t="e">
        <f>Governança!#REF!</f>
        <v>#REF!</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row>
    <row r="45" spans="1:241" s="24" customFormat="1" ht="25.5">
      <c r="A45" s="25" t="s">
        <v>279</v>
      </c>
      <c r="B45" s="19" t="s">
        <v>308</v>
      </c>
      <c r="C45" s="120">
        <v>3</v>
      </c>
      <c r="D45" s="120"/>
      <c r="E45" s="121" t="e">
        <f>Governança!#REF!</f>
        <v>#REF!</v>
      </c>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row>
    <row r="46" spans="1:241" s="24" customFormat="1" ht="51">
      <c r="A46" s="25" t="s">
        <v>280</v>
      </c>
      <c r="B46" s="19" t="s">
        <v>374</v>
      </c>
      <c r="C46" s="120">
        <v>3</v>
      </c>
      <c r="D46" s="120"/>
      <c r="E46" s="121" t="e">
        <f>Governança!#REF!</f>
        <v>#REF!</v>
      </c>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row>
    <row r="47" spans="1:241" s="24" customFormat="1" ht="38.25">
      <c r="A47" s="25" t="s">
        <v>281</v>
      </c>
      <c r="B47" s="19" t="s">
        <v>375</v>
      </c>
      <c r="C47" s="120">
        <v>3</v>
      </c>
      <c r="D47" s="120"/>
      <c r="E47" s="121" t="e">
        <f>Governança!#REF!</f>
        <v>#REF!</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row>
    <row r="48" spans="1:241" s="24" customFormat="1" ht="63.75">
      <c r="A48" s="25" t="s">
        <v>283</v>
      </c>
      <c r="B48" s="19" t="s">
        <v>518</v>
      </c>
      <c r="C48" s="120">
        <v>3</v>
      </c>
      <c r="D48" s="120"/>
      <c r="E48" s="121" t="e">
        <f>Governança!#REF!</f>
        <v>#REF!</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row>
    <row r="49" spans="1:241" s="24" customFormat="1" ht="51">
      <c r="A49" s="25" t="s">
        <v>284</v>
      </c>
      <c r="B49" s="19" t="s">
        <v>309</v>
      </c>
      <c r="C49" s="120">
        <v>4</v>
      </c>
      <c r="D49" s="120"/>
      <c r="E49" s="121" t="e">
        <f>Governança!#REF!</f>
        <v>#REF!</v>
      </c>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row>
    <row r="50" spans="1:241" s="24" customFormat="1" ht="51">
      <c r="A50" s="25" t="s">
        <v>285</v>
      </c>
      <c r="B50" s="19" t="s">
        <v>310</v>
      </c>
      <c r="C50" s="120">
        <v>3</v>
      </c>
      <c r="D50" s="120"/>
      <c r="E50" s="121" t="e">
        <f>Governança!#REF!</f>
        <v>#REF!</v>
      </c>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row>
    <row r="51" spans="1:241" s="24" customFormat="1" ht="15.75">
      <c r="A51" s="23"/>
      <c r="B51" s="14"/>
      <c r="C51" s="125"/>
      <c r="D51" s="125"/>
      <c r="E51" s="126"/>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row>
  </sheetData>
  <sheetProtection formatCells="0" formatColumns="0" formatRows="0" insertColumns="0" insertRows="0" insertHyperlinks="0" deleteColumns="0" deleteRows="0" sort="0" autoFilter="0" pivotTables="0"/>
  <mergeCells count="3">
    <mergeCell ref="B1:E1"/>
    <mergeCell ref="B2:E2"/>
    <mergeCell ref="B3:E3"/>
  </mergeCells>
  <hyperlinks>
    <hyperlink ref="G4" location="Opcoes!A1" display="Opção"/>
  </hyperlinks>
  <printOptions/>
  <pageMargins left="0.511805555555555" right="0.511805555555555" top="0.7875" bottom="0.7875" header="0.511805555555555" footer="0.51180555555555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Plan3"/>
  <dimension ref="A1:IU51"/>
  <sheetViews>
    <sheetView showGridLines="0"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A2" sqref="A2"/>
    </sheetView>
  </sheetViews>
  <sheetFormatPr defaultColWidth="10.8515625" defaultRowHeight="15"/>
  <cols>
    <col min="1" max="1" width="4.28125" style="7" customWidth="1"/>
    <col min="2" max="2" width="4.8515625" style="27" customWidth="1"/>
    <col min="3" max="3" width="44.00390625" style="26" customWidth="1"/>
    <col min="4" max="4" width="8.28125" style="27" customWidth="1"/>
    <col min="5" max="5" width="9.140625" style="27" hidden="1" customWidth="1"/>
    <col min="6" max="7" width="8.421875" style="27" hidden="1" customWidth="1"/>
    <col min="8" max="9" width="6.140625" style="29" customWidth="1"/>
    <col min="10" max="10" width="6.00390625" style="27" customWidth="1"/>
    <col min="11" max="11" width="5.57421875" style="27" customWidth="1"/>
    <col min="12" max="12" width="6.140625" style="27" customWidth="1"/>
    <col min="13" max="13" width="5.00390625" style="27" customWidth="1"/>
    <col min="14" max="14" width="4.57421875" style="27" customWidth="1"/>
    <col min="15" max="15" width="5.00390625" style="27" customWidth="1"/>
    <col min="16" max="16" width="6.28125" style="27" customWidth="1"/>
    <col min="17" max="17" width="6.00390625" style="27" customWidth="1"/>
    <col min="18" max="18" width="6.8515625" style="27" customWidth="1"/>
    <col min="19" max="19" width="9.57421875" style="27" customWidth="1"/>
    <col min="20" max="16384" width="10.8515625" style="7" customWidth="1"/>
  </cols>
  <sheetData>
    <row r="1" spans="3:10" ht="12.75" customHeight="1">
      <c r="C1" s="450" t="s">
        <v>481</v>
      </c>
      <c r="D1" s="450"/>
      <c r="E1" s="450"/>
      <c r="F1" s="450"/>
      <c r="G1" s="450"/>
      <c r="H1" s="450"/>
      <c r="I1" s="450"/>
      <c r="J1" s="450"/>
    </row>
    <row r="2" spans="3:10" ht="12.75" customHeight="1">
      <c r="C2" s="451" t="s">
        <v>482</v>
      </c>
      <c r="D2" s="451"/>
      <c r="E2" s="451"/>
      <c r="F2" s="451"/>
      <c r="G2" s="451"/>
      <c r="H2" s="451"/>
      <c r="I2" s="451"/>
      <c r="J2" s="451"/>
    </row>
    <row r="3" spans="3:10" ht="12.75" customHeight="1">
      <c r="C3" s="451" t="s">
        <v>483</v>
      </c>
      <c r="D3" s="451"/>
      <c r="E3" s="451"/>
      <c r="F3" s="451"/>
      <c r="G3" s="451"/>
      <c r="H3" s="451"/>
      <c r="I3" s="451"/>
      <c r="J3" s="451"/>
    </row>
    <row r="4" spans="3:19" ht="17.25" customHeight="1">
      <c r="C4" s="6"/>
      <c r="H4" s="7"/>
      <c r="I4" s="7"/>
      <c r="J4" s="7"/>
      <c r="P4" s="444" t="s">
        <v>293</v>
      </c>
      <c r="Q4" s="444"/>
      <c r="R4" s="444"/>
      <c r="S4" s="7"/>
    </row>
    <row r="5" spans="1:255" s="9" customFormat="1" ht="27.75" customHeight="1">
      <c r="A5" s="329"/>
      <c r="B5" s="331"/>
      <c r="C5" s="445" t="s">
        <v>522</v>
      </c>
      <c r="D5" s="454" t="s">
        <v>340</v>
      </c>
      <c r="E5" s="452" t="s">
        <v>480</v>
      </c>
      <c r="F5" s="452" t="s">
        <v>339</v>
      </c>
      <c r="G5" s="452" t="s">
        <v>338</v>
      </c>
      <c r="H5" s="456" t="s">
        <v>321</v>
      </c>
      <c r="I5" s="28" t="s">
        <v>322</v>
      </c>
      <c r="J5" s="447" t="s">
        <v>323</v>
      </c>
      <c r="K5" s="448"/>
      <c r="L5" s="449"/>
      <c r="M5" s="457" t="s">
        <v>324</v>
      </c>
      <c r="N5" s="458"/>
      <c r="O5" s="459"/>
      <c r="P5" s="447" t="s">
        <v>325</v>
      </c>
      <c r="Q5" s="448"/>
      <c r="R5" s="448"/>
      <c r="S5" s="28" t="s">
        <v>326</v>
      </c>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row>
    <row r="6" spans="1:255" s="9" customFormat="1" ht="14.25" customHeight="1">
      <c r="A6" s="330"/>
      <c r="B6" s="332"/>
      <c r="C6" s="446"/>
      <c r="D6" s="455"/>
      <c r="E6" s="453"/>
      <c r="F6" s="453"/>
      <c r="G6" s="453"/>
      <c r="H6" s="452"/>
      <c r="I6" s="113" t="s">
        <v>327</v>
      </c>
      <c r="J6" s="113" t="s">
        <v>328</v>
      </c>
      <c r="K6" s="113" t="s">
        <v>329</v>
      </c>
      <c r="L6" s="113" t="s">
        <v>330</v>
      </c>
      <c r="M6" s="113" t="s">
        <v>331</v>
      </c>
      <c r="N6" s="113" t="s">
        <v>332</v>
      </c>
      <c r="O6" s="113" t="s">
        <v>333</v>
      </c>
      <c r="P6" s="113" t="s">
        <v>334</v>
      </c>
      <c r="Q6" s="113" t="s">
        <v>335</v>
      </c>
      <c r="R6" s="114" t="s">
        <v>336</v>
      </c>
      <c r="S6" s="115">
        <v>1</v>
      </c>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row>
    <row r="7" spans="2:255" s="9" customFormat="1" ht="18" customHeight="1">
      <c r="B7" s="318"/>
      <c r="C7" s="319" t="s">
        <v>513</v>
      </c>
      <c r="D7" s="320">
        <v>40</v>
      </c>
      <c r="E7" s="321"/>
      <c r="F7" s="322"/>
      <c r="G7" s="322"/>
      <c r="H7" s="322"/>
      <c r="I7" s="322"/>
      <c r="J7" s="322"/>
      <c r="K7" s="322"/>
      <c r="L7" s="322"/>
      <c r="M7" s="322"/>
      <c r="N7" s="322"/>
      <c r="O7" s="322"/>
      <c r="P7" s="322"/>
      <c r="Q7" s="322"/>
      <c r="R7" s="322"/>
      <c r="S7" s="323"/>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2:20" s="12" customFormat="1" ht="89.25">
      <c r="B8" s="297" t="s">
        <v>273</v>
      </c>
      <c r="C8" s="107" t="s">
        <v>311</v>
      </c>
      <c r="D8" s="11">
        <v>4</v>
      </c>
      <c r="E8" s="11" t="str">
        <f>IF($H8="X",D8," ")</f>
        <v> </v>
      </c>
      <c r="F8" s="11" t="str">
        <f aca="true" t="shared" si="0" ref="F8:F18">IF($I8="X",0,IF($J8="X",D8*0.1,IF($K8="x",D8*0.2,IF($L8="x",D8*0.3,IF($M8="x",D8*0.4,IF($N8="x",D8*0.5,IF($O8="x",D8*0.6," ")))))))</f>
        <v> </v>
      </c>
      <c r="G8" s="11" t="str">
        <f aca="true" t="shared" si="1" ref="G8:G18">IF($P8="X",D8*0.7,IF($Q8="X",D8*0.8,IF($R8="X",D8*0.9,IF($S8="X",D8," "))))</f>
        <v> </v>
      </c>
      <c r="H8" s="314"/>
      <c r="I8" s="314"/>
      <c r="J8" s="314"/>
      <c r="K8" s="314"/>
      <c r="L8" s="314"/>
      <c r="M8" s="314"/>
      <c r="N8" s="314"/>
      <c r="O8" s="314"/>
      <c r="P8" s="314"/>
      <c r="Q8" s="314"/>
      <c r="R8" s="314"/>
      <c r="S8" s="314"/>
      <c r="T8" s="70"/>
    </row>
    <row r="9" spans="2:20" s="12" customFormat="1" ht="63.75">
      <c r="B9" s="298" t="s">
        <v>275</v>
      </c>
      <c r="C9" s="10" t="s">
        <v>312</v>
      </c>
      <c r="D9" s="11">
        <v>4</v>
      </c>
      <c r="E9" s="11" t="str">
        <f aca="true" t="shared" si="2" ref="E9:E50">IF($H9="X",D9," ")</f>
        <v> </v>
      </c>
      <c r="F9" s="11" t="str">
        <f t="shared" si="0"/>
        <v> </v>
      </c>
      <c r="G9" s="11" t="str">
        <f t="shared" si="1"/>
        <v> </v>
      </c>
      <c r="H9" s="314"/>
      <c r="I9" s="314"/>
      <c r="J9" s="314"/>
      <c r="K9" s="314"/>
      <c r="L9" s="314"/>
      <c r="M9" s="314"/>
      <c r="N9" s="314"/>
      <c r="O9" s="314"/>
      <c r="P9" s="314"/>
      <c r="Q9" s="314"/>
      <c r="R9" s="314"/>
      <c r="S9" s="314"/>
      <c r="T9" s="70"/>
    </row>
    <row r="10" spans="2:20" s="12" customFormat="1" ht="63.75">
      <c r="B10" s="298" t="s">
        <v>277</v>
      </c>
      <c r="C10" s="10" t="s">
        <v>313</v>
      </c>
      <c r="D10" s="11">
        <v>4</v>
      </c>
      <c r="E10" s="11" t="str">
        <f t="shared" si="2"/>
        <v> </v>
      </c>
      <c r="F10" s="11" t="str">
        <f t="shared" si="0"/>
        <v> </v>
      </c>
      <c r="G10" s="11" t="str">
        <f t="shared" si="1"/>
        <v> </v>
      </c>
      <c r="H10" s="314"/>
      <c r="I10" s="314"/>
      <c r="J10" s="314"/>
      <c r="K10" s="314"/>
      <c r="L10" s="314"/>
      <c r="M10" s="314"/>
      <c r="N10" s="314"/>
      <c r="O10" s="314"/>
      <c r="P10" s="314"/>
      <c r="Q10" s="314"/>
      <c r="R10" s="314"/>
      <c r="S10" s="314"/>
      <c r="T10" s="70"/>
    </row>
    <row r="11" spans="2:20" s="12" customFormat="1" ht="76.5">
      <c r="B11" s="299" t="s">
        <v>278</v>
      </c>
      <c r="C11" s="13" t="s">
        <v>314</v>
      </c>
      <c r="D11" s="11">
        <v>4</v>
      </c>
      <c r="E11" s="11" t="str">
        <f t="shared" si="2"/>
        <v> </v>
      </c>
      <c r="F11" s="11" t="str">
        <f t="shared" si="0"/>
        <v> </v>
      </c>
      <c r="G11" s="11" t="str">
        <f t="shared" si="1"/>
        <v> </v>
      </c>
      <c r="H11" s="314"/>
      <c r="I11" s="314"/>
      <c r="J11" s="314"/>
      <c r="K11" s="314"/>
      <c r="L11" s="314"/>
      <c r="M11" s="314"/>
      <c r="N11" s="314"/>
      <c r="O11" s="314"/>
      <c r="P11" s="314"/>
      <c r="Q11" s="314"/>
      <c r="R11" s="314"/>
      <c r="S11" s="314"/>
      <c r="T11" s="71"/>
    </row>
    <row r="12" spans="2:19" s="12" customFormat="1" ht="76.5">
      <c r="B12" s="299" t="s">
        <v>279</v>
      </c>
      <c r="C12" s="13" t="s">
        <v>282</v>
      </c>
      <c r="D12" s="11">
        <v>4</v>
      </c>
      <c r="E12" s="11" t="str">
        <f t="shared" si="2"/>
        <v> </v>
      </c>
      <c r="F12" s="11" t="str">
        <f t="shared" si="0"/>
        <v> </v>
      </c>
      <c r="G12" s="11" t="str">
        <f t="shared" si="1"/>
        <v> </v>
      </c>
      <c r="H12" s="314"/>
      <c r="I12" s="314"/>
      <c r="J12" s="314"/>
      <c r="K12" s="314"/>
      <c r="L12" s="314"/>
      <c r="M12" s="314"/>
      <c r="N12" s="314"/>
      <c r="O12" s="314"/>
      <c r="P12" s="314"/>
      <c r="Q12" s="314"/>
      <c r="R12" s="314"/>
      <c r="S12" s="314"/>
    </row>
    <row r="13" spans="2:19" s="12" customFormat="1" ht="25.5">
      <c r="B13" s="298" t="s">
        <v>280</v>
      </c>
      <c r="C13" s="10" t="s">
        <v>315</v>
      </c>
      <c r="D13" s="11">
        <v>4</v>
      </c>
      <c r="E13" s="11" t="str">
        <f t="shared" si="2"/>
        <v> </v>
      </c>
      <c r="F13" s="11" t="str">
        <f t="shared" si="0"/>
        <v> </v>
      </c>
      <c r="G13" s="11" t="str">
        <f t="shared" si="1"/>
        <v> </v>
      </c>
      <c r="H13" s="314"/>
      <c r="I13" s="314"/>
      <c r="J13" s="314"/>
      <c r="K13" s="314"/>
      <c r="L13" s="314"/>
      <c r="M13" s="314"/>
      <c r="N13" s="314"/>
      <c r="O13" s="314"/>
      <c r="P13" s="314"/>
      <c r="Q13" s="314"/>
      <c r="R13" s="314"/>
      <c r="S13" s="314"/>
    </row>
    <row r="14" spans="2:19" s="12" customFormat="1" ht="51">
      <c r="B14" s="298" t="s">
        <v>281</v>
      </c>
      <c r="C14" s="10" t="s">
        <v>316</v>
      </c>
      <c r="D14" s="11">
        <v>3</v>
      </c>
      <c r="E14" s="11" t="str">
        <f t="shared" si="2"/>
        <v> </v>
      </c>
      <c r="F14" s="11" t="str">
        <f t="shared" si="0"/>
        <v> </v>
      </c>
      <c r="G14" s="11" t="str">
        <f t="shared" si="1"/>
        <v> </v>
      </c>
      <c r="H14" s="314"/>
      <c r="I14" s="314"/>
      <c r="J14" s="314"/>
      <c r="K14" s="314"/>
      <c r="L14" s="314"/>
      <c r="M14" s="314"/>
      <c r="N14" s="314"/>
      <c r="O14" s="314"/>
      <c r="P14" s="314"/>
      <c r="Q14" s="314"/>
      <c r="R14" s="314"/>
      <c r="S14" s="314"/>
    </row>
    <row r="15" spans="2:19" s="12" customFormat="1" ht="51">
      <c r="B15" s="298" t="s">
        <v>283</v>
      </c>
      <c r="C15" s="10" t="s">
        <v>317</v>
      </c>
      <c r="D15" s="11">
        <v>3</v>
      </c>
      <c r="E15" s="11" t="str">
        <f t="shared" si="2"/>
        <v> </v>
      </c>
      <c r="F15" s="11" t="str">
        <f t="shared" si="0"/>
        <v> </v>
      </c>
      <c r="G15" s="11" t="str">
        <f t="shared" si="1"/>
        <v> </v>
      </c>
      <c r="H15" s="314"/>
      <c r="I15" s="314"/>
      <c r="J15" s="314"/>
      <c r="K15" s="314"/>
      <c r="L15" s="314"/>
      <c r="M15" s="314"/>
      <c r="N15" s="314"/>
      <c r="O15" s="314"/>
      <c r="P15" s="314"/>
      <c r="Q15" s="314"/>
      <c r="R15" s="314"/>
      <c r="S15" s="314"/>
    </row>
    <row r="16" spans="2:19" s="12" customFormat="1" ht="38.25">
      <c r="B16" s="298" t="s">
        <v>284</v>
      </c>
      <c r="C16" s="10" t="s">
        <v>318</v>
      </c>
      <c r="D16" s="11">
        <v>3</v>
      </c>
      <c r="E16" s="11" t="str">
        <f t="shared" si="2"/>
        <v> </v>
      </c>
      <c r="F16" s="11" t="str">
        <f t="shared" si="0"/>
        <v> </v>
      </c>
      <c r="G16" s="11" t="str">
        <f t="shared" si="1"/>
        <v> </v>
      </c>
      <c r="H16" s="314"/>
      <c r="I16" s="314"/>
      <c r="J16" s="314"/>
      <c r="K16" s="314"/>
      <c r="L16" s="314"/>
      <c r="M16" s="314"/>
      <c r="N16" s="314"/>
      <c r="O16" s="314"/>
      <c r="P16" s="314"/>
      <c r="Q16" s="314"/>
      <c r="R16" s="314"/>
      <c r="S16" s="314"/>
    </row>
    <row r="17" spans="2:19" s="12" customFormat="1" ht="76.5">
      <c r="B17" s="298" t="s">
        <v>285</v>
      </c>
      <c r="C17" s="10" t="s">
        <v>319</v>
      </c>
      <c r="D17" s="11">
        <v>3</v>
      </c>
      <c r="E17" s="11" t="str">
        <f t="shared" si="2"/>
        <v> </v>
      </c>
      <c r="F17" s="11" t="str">
        <f t="shared" si="0"/>
        <v> </v>
      </c>
      <c r="G17" s="11" t="str">
        <f t="shared" si="1"/>
        <v> </v>
      </c>
      <c r="H17" s="314"/>
      <c r="I17" s="314"/>
      <c r="J17" s="314"/>
      <c r="K17" s="314"/>
      <c r="L17" s="314"/>
      <c r="M17" s="314"/>
      <c r="N17" s="314"/>
      <c r="O17" s="314"/>
      <c r="P17" s="314"/>
      <c r="Q17" s="314"/>
      <c r="R17" s="314"/>
      <c r="S17" s="314"/>
    </row>
    <row r="18" spans="2:19" s="14" customFormat="1" ht="51">
      <c r="B18" s="299" t="s">
        <v>302</v>
      </c>
      <c r="C18" s="13" t="s">
        <v>320</v>
      </c>
      <c r="D18" s="144">
        <v>4</v>
      </c>
      <c r="E18" s="11" t="str">
        <f t="shared" si="2"/>
        <v> </v>
      </c>
      <c r="F18" s="11" t="str">
        <f t="shared" si="0"/>
        <v> </v>
      </c>
      <c r="G18" s="11" t="str">
        <f t="shared" si="1"/>
        <v> </v>
      </c>
      <c r="H18" s="314"/>
      <c r="I18" s="314"/>
      <c r="J18" s="314"/>
      <c r="K18" s="314"/>
      <c r="L18" s="314"/>
      <c r="M18" s="314"/>
      <c r="N18" s="314"/>
      <c r="O18" s="314"/>
      <c r="P18" s="314"/>
      <c r="Q18" s="314"/>
      <c r="R18" s="314"/>
      <c r="S18" s="314"/>
    </row>
    <row r="19" spans="2:255" s="17" customFormat="1" ht="18.75">
      <c r="B19" s="324"/>
      <c r="C19" s="325" t="s">
        <v>344</v>
      </c>
      <c r="D19" s="326"/>
      <c r="E19" s="326" t="str">
        <f>IF($H19="X","NA"," ")</f>
        <v> </v>
      </c>
      <c r="F19" s="326"/>
      <c r="G19" s="326"/>
      <c r="H19" s="327"/>
      <c r="I19" s="327"/>
      <c r="J19" s="327"/>
      <c r="K19" s="327"/>
      <c r="L19" s="327"/>
      <c r="M19" s="327"/>
      <c r="N19" s="327"/>
      <c r="O19" s="327"/>
      <c r="P19" s="327"/>
      <c r="Q19" s="327"/>
      <c r="R19" s="327"/>
      <c r="S19" s="328"/>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row>
    <row r="20" spans="2:255" s="20" customFormat="1" ht="63.75">
      <c r="B20" s="300" t="s">
        <v>273</v>
      </c>
      <c r="C20" s="142" t="s">
        <v>346</v>
      </c>
      <c r="D20" s="143">
        <v>1.5</v>
      </c>
      <c r="E20" s="11" t="str">
        <f t="shared" si="2"/>
        <v> </v>
      </c>
      <c r="F20" s="143" t="str">
        <f>IF($I20="X",0,IF($J20="X",D20*0.1,IF($K20="x",D20*0.2,IF($L20="x",D20*0.3,IF($M20="x",D20*0.4,IF($N20="x",D20*0.5,IF($O20="x",D20*0.6," ")))))))</f>
        <v> </v>
      </c>
      <c r="G20" s="143" t="str">
        <f>IF($P20="X",D20*0.7,IF($Q20="X",D20*0.8,IF($R20="X",D20*0.9,IF($S20="X",D20," "))))</f>
        <v> </v>
      </c>
      <c r="H20" s="315"/>
      <c r="I20" s="315"/>
      <c r="J20" s="315"/>
      <c r="K20" s="315"/>
      <c r="L20" s="315"/>
      <c r="M20" s="315"/>
      <c r="N20" s="315"/>
      <c r="O20" s="315"/>
      <c r="P20" s="315"/>
      <c r="Q20" s="315"/>
      <c r="R20" s="315"/>
      <c r="S20" s="315"/>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row>
    <row r="21" spans="2:255" s="20" customFormat="1" ht="51">
      <c r="B21" s="90" t="s">
        <v>275</v>
      </c>
      <c r="C21" s="19" t="s">
        <v>347</v>
      </c>
      <c r="D21" s="11">
        <v>2.5</v>
      </c>
      <c r="E21" s="11" t="str">
        <f t="shared" si="2"/>
        <v> </v>
      </c>
      <c r="F21" s="11" t="str">
        <f aca="true" t="shared" si="3" ref="F21:F38">IF($I21="X",0,IF($J21="X",D21*0.1,IF($K21="x",D21*0.2,IF($L21="x",D21*0.3,IF($M21="x",D21*0.4,IF($N21="x",D21*0.5,IF($O21="x",D21*0.6," ")))))))</f>
        <v> </v>
      </c>
      <c r="G21" s="11" t="str">
        <f aca="true" t="shared" si="4" ref="G21:G38">IF($P21="X",D21*0.7,IF($Q21="X",D21*0.8,IF($R21="X",D21*0.9,IF($S21="X",D21," "))))</f>
        <v> </v>
      </c>
      <c r="H21" s="316"/>
      <c r="I21" s="316"/>
      <c r="J21" s="316"/>
      <c r="K21" s="316"/>
      <c r="L21" s="316"/>
      <c r="M21" s="316"/>
      <c r="N21" s="316"/>
      <c r="O21" s="316"/>
      <c r="P21" s="316"/>
      <c r="Q21" s="316"/>
      <c r="R21" s="316"/>
      <c r="S21" s="316"/>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row>
    <row r="22" spans="2:255" s="20" customFormat="1" ht="51">
      <c r="B22" s="90" t="s">
        <v>277</v>
      </c>
      <c r="C22" s="19" t="s">
        <v>348</v>
      </c>
      <c r="D22" s="11">
        <v>1.5</v>
      </c>
      <c r="E22" s="11" t="str">
        <f t="shared" si="2"/>
        <v> </v>
      </c>
      <c r="F22" s="11" t="str">
        <f t="shared" si="3"/>
        <v> </v>
      </c>
      <c r="G22" s="11" t="str">
        <f t="shared" si="4"/>
        <v> </v>
      </c>
      <c r="H22" s="316"/>
      <c r="I22" s="316"/>
      <c r="J22" s="316"/>
      <c r="K22" s="316"/>
      <c r="L22" s="316"/>
      <c r="M22" s="316"/>
      <c r="N22" s="316"/>
      <c r="O22" s="316"/>
      <c r="P22" s="316"/>
      <c r="Q22" s="316"/>
      <c r="R22" s="316"/>
      <c r="S22" s="316"/>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row>
    <row r="23" spans="2:255" s="20" customFormat="1" ht="63.75">
      <c r="B23" s="90" t="s">
        <v>278</v>
      </c>
      <c r="C23" s="19" t="s">
        <v>286</v>
      </c>
      <c r="D23" s="11">
        <v>1.5</v>
      </c>
      <c r="E23" s="11" t="str">
        <f t="shared" si="2"/>
        <v> </v>
      </c>
      <c r="F23" s="11" t="str">
        <f t="shared" si="3"/>
        <v> </v>
      </c>
      <c r="G23" s="11" t="str">
        <f t="shared" si="4"/>
        <v> </v>
      </c>
      <c r="H23" s="316"/>
      <c r="I23" s="316"/>
      <c r="J23" s="316"/>
      <c r="K23" s="316"/>
      <c r="L23" s="316"/>
      <c r="M23" s="316"/>
      <c r="N23" s="316"/>
      <c r="O23" s="316"/>
      <c r="P23" s="316"/>
      <c r="Q23" s="316"/>
      <c r="R23" s="316"/>
      <c r="S23" s="316"/>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row>
    <row r="24" spans="2:255" s="20" customFormat="1" ht="51">
      <c r="B24" s="90" t="s">
        <v>279</v>
      </c>
      <c r="C24" s="19" t="s">
        <v>349</v>
      </c>
      <c r="D24" s="11">
        <v>1.5</v>
      </c>
      <c r="E24" s="11" t="str">
        <f t="shared" si="2"/>
        <v> </v>
      </c>
      <c r="F24" s="11" t="str">
        <f t="shared" si="3"/>
        <v> </v>
      </c>
      <c r="G24" s="11" t="str">
        <f t="shared" si="4"/>
        <v> </v>
      </c>
      <c r="H24" s="316"/>
      <c r="I24" s="316"/>
      <c r="J24" s="316"/>
      <c r="K24" s="316"/>
      <c r="L24" s="316"/>
      <c r="M24" s="316"/>
      <c r="N24" s="316"/>
      <c r="O24" s="316"/>
      <c r="P24" s="316"/>
      <c r="Q24" s="316"/>
      <c r="R24" s="316"/>
      <c r="S24" s="316"/>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2:255" s="20" customFormat="1" ht="63.75">
      <c r="B25" s="300" t="s">
        <v>280</v>
      </c>
      <c r="C25" s="19" t="s">
        <v>350</v>
      </c>
      <c r="D25" s="11">
        <v>1.5</v>
      </c>
      <c r="E25" s="11" t="str">
        <f t="shared" si="2"/>
        <v> </v>
      </c>
      <c r="F25" s="11" t="str">
        <f t="shared" si="3"/>
        <v> </v>
      </c>
      <c r="G25" s="11" t="str">
        <f t="shared" si="4"/>
        <v> </v>
      </c>
      <c r="H25" s="316"/>
      <c r="I25" s="316"/>
      <c r="J25" s="316"/>
      <c r="K25" s="316"/>
      <c r="L25" s="316"/>
      <c r="M25" s="316"/>
      <c r="N25" s="316"/>
      <c r="O25" s="316"/>
      <c r="P25" s="316"/>
      <c r="Q25" s="316"/>
      <c r="R25" s="316"/>
      <c r="S25" s="316"/>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row>
    <row r="26" spans="2:255" s="20" customFormat="1" ht="63.75">
      <c r="B26" s="300" t="s">
        <v>281</v>
      </c>
      <c r="C26" s="19" t="s">
        <v>351</v>
      </c>
      <c r="D26" s="11">
        <v>1.5</v>
      </c>
      <c r="E26" s="11" t="str">
        <f t="shared" si="2"/>
        <v> </v>
      </c>
      <c r="F26" s="11" t="str">
        <f t="shared" si="3"/>
        <v> </v>
      </c>
      <c r="G26" s="11" t="str">
        <f t="shared" si="4"/>
        <v> </v>
      </c>
      <c r="H26" s="316"/>
      <c r="I26" s="316"/>
      <c r="J26" s="316"/>
      <c r="K26" s="316"/>
      <c r="L26" s="316"/>
      <c r="M26" s="316"/>
      <c r="N26" s="316"/>
      <c r="O26" s="316"/>
      <c r="P26" s="316"/>
      <c r="Q26" s="316"/>
      <c r="R26" s="316"/>
      <c r="S26" s="316"/>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row>
    <row r="27" spans="2:255" s="20" customFormat="1" ht="51">
      <c r="B27" s="300" t="s">
        <v>283</v>
      </c>
      <c r="C27" s="19" t="s">
        <v>300</v>
      </c>
      <c r="D27" s="11">
        <v>3</v>
      </c>
      <c r="E27" s="11" t="str">
        <f t="shared" si="2"/>
        <v> </v>
      </c>
      <c r="F27" s="11" t="str">
        <f t="shared" si="3"/>
        <v> </v>
      </c>
      <c r="G27" s="11" t="str">
        <f t="shared" si="4"/>
        <v> </v>
      </c>
      <c r="H27" s="316"/>
      <c r="I27" s="316"/>
      <c r="J27" s="316"/>
      <c r="K27" s="316"/>
      <c r="L27" s="316"/>
      <c r="M27" s="316"/>
      <c r="N27" s="316"/>
      <c r="O27" s="316"/>
      <c r="P27" s="316"/>
      <c r="Q27" s="316"/>
      <c r="R27" s="316"/>
      <c r="S27" s="316"/>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row>
    <row r="28" spans="2:255" s="20" customFormat="1" ht="51">
      <c r="B28" s="300" t="s">
        <v>284</v>
      </c>
      <c r="C28" s="19" t="s">
        <v>301</v>
      </c>
      <c r="D28" s="11">
        <v>1.5</v>
      </c>
      <c r="E28" s="11" t="str">
        <f t="shared" si="2"/>
        <v> </v>
      </c>
      <c r="F28" s="11" t="str">
        <f t="shared" si="3"/>
        <v> </v>
      </c>
      <c r="G28" s="11" t="str">
        <f t="shared" si="4"/>
        <v> </v>
      </c>
      <c r="H28" s="316"/>
      <c r="I28" s="316"/>
      <c r="J28" s="316"/>
      <c r="K28" s="316"/>
      <c r="L28" s="316"/>
      <c r="M28" s="316"/>
      <c r="N28" s="316"/>
      <c r="O28" s="316"/>
      <c r="P28" s="316"/>
      <c r="Q28" s="316"/>
      <c r="R28" s="316"/>
      <c r="S28" s="316"/>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row>
    <row r="29" spans="2:255" s="20" customFormat="1" ht="51">
      <c r="B29" s="300" t="s">
        <v>285</v>
      </c>
      <c r="C29" s="19" t="s">
        <v>352</v>
      </c>
      <c r="D29" s="11">
        <v>2.5</v>
      </c>
      <c r="E29" s="11" t="str">
        <f t="shared" si="2"/>
        <v> </v>
      </c>
      <c r="F29" s="11" t="str">
        <f t="shared" si="3"/>
        <v> </v>
      </c>
      <c r="G29" s="11" t="str">
        <f t="shared" si="4"/>
        <v> </v>
      </c>
      <c r="H29" s="316"/>
      <c r="I29" s="316"/>
      <c r="J29" s="316"/>
      <c r="K29" s="316"/>
      <c r="L29" s="316"/>
      <c r="M29" s="316"/>
      <c r="N29" s="316"/>
      <c r="O29" s="316"/>
      <c r="P29" s="316"/>
      <c r="Q29" s="316"/>
      <c r="R29" s="316"/>
      <c r="S29" s="316"/>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row>
    <row r="30" spans="2:255" s="20" customFormat="1" ht="63.75">
      <c r="B30" s="300" t="s">
        <v>302</v>
      </c>
      <c r="C30" s="19" t="s">
        <v>353</v>
      </c>
      <c r="D30" s="11">
        <v>2.5</v>
      </c>
      <c r="E30" s="11" t="str">
        <f t="shared" si="2"/>
        <v> </v>
      </c>
      <c r="F30" s="11" t="str">
        <f t="shared" si="3"/>
        <v> </v>
      </c>
      <c r="G30" s="11" t="str">
        <f t="shared" si="4"/>
        <v> </v>
      </c>
      <c r="H30" s="316"/>
      <c r="I30" s="316"/>
      <c r="J30" s="316"/>
      <c r="K30" s="316"/>
      <c r="L30" s="316"/>
      <c r="M30" s="316"/>
      <c r="N30" s="316"/>
      <c r="O30" s="316"/>
      <c r="P30" s="316"/>
      <c r="Q30" s="316"/>
      <c r="R30" s="316"/>
      <c r="S30" s="316"/>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row>
    <row r="31" spans="2:255" s="20" customFormat="1" ht="38.25">
      <c r="B31" s="300" t="s">
        <v>304</v>
      </c>
      <c r="C31" s="19" t="s">
        <v>303</v>
      </c>
      <c r="D31" s="11">
        <v>2.5</v>
      </c>
      <c r="E31" s="11" t="str">
        <f t="shared" si="2"/>
        <v> </v>
      </c>
      <c r="F31" s="11" t="str">
        <f t="shared" si="3"/>
        <v> </v>
      </c>
      <c r="G31" s="11" t="str">
        <f t="shared" si="4"/>
        <v> </v>
      </c>
      <c r="H31" s="316"/>
      <c r="I31" s="316"/>
      <c r="J31" s="316"/>
      <c r="K31" s="316"/>
      <c r="L31" s="316"/>
      <c r="M31" s="316"/>
      <c r="N31" s="316"/>
      <c r="O31" s="316"/>
      <c r="P31" s="316"/>
      <c r="Q31" s="316"/>
      <c r="R31" s="316"/>
      <c r="S31" s="316"/>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row>
    <row r="32" spans="2:255" s="20" customFormat="1" ht="63.75">
      <c r="B32" s="300" t="s">
        <v>354</v>
      </c>
      <c r="C32" s="19" t="s">
        <v>305</v>
      </c>
      <c r="D32" s="11">
        <v>2.5</v>
      </c>
      <c r="E32" s="11" t="str">
        <f t="shared" si="2"/>
        <v> </v>
      </c>
      <c r="F32" s="11" t="str">
        <f t="shared" si="3"/>
        <v> </v>
      </c>
      <c r="G32" s="11" t="str">
        <f t="shared" si="4"/>
        <v> </v>
      </c>
      <c r="H32" s="316"/>
      <c r="I32" s="316"/>
      <c r="J32" s="316"/>
      <c r="K32" s="316"/>
      <c r="L32" s="316"/>
      <c r="M32" s="316"/>
      <c r="N32" s="316"/>
      <c r="O32" s="316"/>
      <c r="P32" s="316"/>
      <c r="Q32" s="316"/>
      <c r="R32" s="316"/>
      <c r="S32" s="316"/>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row>
    <row r="33" spans="2:255" s="20" customFormat="1" ht="63.75">
      <c r="B33" s="300" t="s">
        <v>355</v>
      </c>
      <c r="C33" s="19" t="s">
        <v>356</v>
      </c>
      <c r="D33" s="11">
        <v>1.5</v>
      </c>
      <c r="E33" s="11" t="str">
        <f t="shared" si="2"/>
        <v> </v>
      </c>
      <c r="F33" s="11" t="str">
        <f t="shared" si="3"/>
        <v> </v>
      </c>
      <c r="G33" s="11" t="str">
        <f t="shared" si="4"/>
        <v> </v>
      </c>
      <c r="H33" s="316"/>
      <c r="I33" s="316"/>
      <c r="J33" s="316"/>
      <c r="K33" s="316"/>
      <c r="L33" s="316"/>
      <c r="M33" s="316"/>
      <c r="N33" s="316"/>
      <c r="O33" s="316"/>
      <c r="P33" s="316"/>
      <c r="Q33" s="316"/>
      <c r="R33" s="316"/>
      <c r="S33" s="316"/>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row>
    <row r="34" spans="2:255" s="20" customFormat="1" ht="89.25">
      <c r="B34" s="300" t="s">
        <v>357</v>
      </c>
      <c r="C34" s="19" t="s">
        <v>358</v>
      </c>
      <c r="D34" s="11">
        <v>3</v>
      </c>
      <c r="E34" s="11" t="str">
        <f t="shared" si="2"/>
        <v> </v>
      </c>
      <c r="F34" s="11" t="str">
        <f t="shared" si="3"/>
        <v> </v>
      </c>
      <c r="G34" s="11" t="str">
        <f t="shared" si="4"/>
        <v> </v>
      </c>
      <c r="H34" s="316"/>
      <c r="I34" s="316"/>
      <c r="J34" s="316"/>
      <c r="K34" s="316"/>
      <c r="L34" s="316"/>
      <c r="M34" s="316"/>
      <c r="N34" s="316"/>
      <c r="O34" s="316"/>
      <c r="P34" s="316"/>
      <c r="Q34" s="316"/>
      <c r="R34" s="316"/>
      <c r="S34" s="316"/>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row>
    <row r="35" spans="2:255" s="20" customFormat="1" ht="51">
      <c r="B35" s="300" t="s">
        <v>359</v>
      </c>
      <c r="C35" s="19" t="s">
        <v>360</v>
      </c>
      <c r="D35" s="11">
        <v>1.5</v>
      </c>
      <c r="E35" s="11" t="str">
        <f t="shared" si="2"/>
        <v> </v>
      </c>
      <c r="F35" s="11" t="str">
        <f t="shared" si="3"/>
        <v> </v>
      </c>
      <c r="G35" s="11" t="str">
        <f t="shared" si="4"/>
        <v> </v>
      </c>
      <c r="H35" s="316"/>
      <c r="I35" s="316"/>
      <c r="J35" s="316"/>
      <c r="K35" s="316"/>
      <c r="L35" s="316"/>
      <c r="M35" s="316"/>
      <c r="N35" s="316"/>
      <c r="O35" s="316"/>
      <c r="P35" s="316"/>
      <c r="Q35" s="316"/>
      <c r="R35" s="316"/>
      <c r="S35" s="316"/>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row>
    <row r="36" spans="2:255" s="20" customFormat="1" ht="76.5">
      <c r="B36" s="300" t="s">
        <v>361</v>
      </c>
      <c r="C36" s="19" t="s">
        <v>362</v>
      </c>
      <c r="D36" s="11">
        <v>1.5</v>
      </c>
      <c r="E36" s="11" t="str">
        <f t="shared" si="2"/>
        <v> </v>
      </c>
      <c r="F36" s="11" t="str">
        <f t="shared" si="3"/>
        <v> </v>
      </c>
      <c r="G36" s="11" t="str">
        <f t="shared" si="4"/>
        <v> </v>
      </c>
      <c r="H36" s="316"/>
      <c r="I36" s="316"/>
      <c r="J36" s="316"/>
      <c r="K36" s="316"/>
      <c r="L36" s="316"/>
      <c r="M36" s="316"/>
      <c r="N36" s="316"/>
      <c r="O36" s="316"/>
      <c r="P36" s="316"/>
      <c r="Q36" s="316"/>
      <c r="R36" s="316"/>
      <c r="S36" s="316"/>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row>
    <row r="37" spans="2:255" s="20" customFormat="1" ht="51">
      <c r="B37" s="300" t="s">
        <v>363</v>
      </c>
      <c r="C37" s="19" t="s">
        <v>364</v>
      </c>
      <c r="D37" s="11">
        <v>2</v>
      </c>
      <c r="E37" s="11" t="str">
        <f t="shared" si="2"/>
        <v> </v>
      </c>
      <c r="F37" s="11" t="str">
        <f t="shared" si="3"/>
        <v> </v>
      </c>
      <c r="G37" s="11" t="str">
        <f t="shared" si="4"/>
        <v> </v>
      </c>
      <c r="H37" s="316"/>
      <c r="I37" s="316"/>
      <c r="J37" s="316"/>
      <c r="K37" s="316"/>
      <c r="L37" s="316"/>
      <c r="M37" s="316"/>
      <c r="N37" s="316"/>
      <c r="O37" s="316"/>
      <c r="P37" s="316"/>
      <c r="Q37" s="316"/>
      <c r="R37" s="316"/>
      <c r="S37" s="316"/>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row>
    <row r="38" spans="2:255" s="24" customFormat="1" ht="63.75">
      <c r="B38" s="300" t="s">
        <v>365</v>
      </c>
      <c r="C38" s="19" t="s">
        <v>306</v>
      </c>
      <c r="D38" s="11">
        <v>2</v>
      </c>
      <c r="E38" s="11" t="str">
        <f t="shared" si="2"/>
        <v> </v>
      </c>
      <c r="F38" s="11" t="str">
        <f t="shared" si="3"/>
        <v> </v>
      </c>
      <c r="G38" s="11" t="str">
        <f t="shared" si="4"/>
        <v> </v>
      </c>
      <c r="H38" s="316"/>
      <c r="I38" s="316"/>
      <c r="J38" s="316"/>
      <c r="K38" s="316"/>
      <c r="L38" s="316"/>
      <c r="M38" s="316"/>
      <c r="N38" s="316"/>
      <c r="O38" s="316"/>
      <c r="P38" s="316"/>
      <c r="Q38" s="316"/>
      <c r="R38" s="316"/>
      <c r="S38" s="316"/>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row>
    <row r="39" spans="2:255" s="24" customFormat="1" ht="76.5">
      <c r="B39" s="300" t="s">
        <v>366</v>
      </c>
      <c r="C39" s="145" t="s">
        <v>307</v>
      </c>
      <c r="D39" s="146">
        <v>2.5</v>
      </c>
      <c r="E39" s="146" t="str">
        <f t="shared" si="2"/>
        <v> </v>
      </c>
      <c r="F39" s="146" t="str">
        <f>IF($I39="X",0,IF($J39="X",D39*0.1,IF($K39="x",D39*0.2,IF($L39="x",D39*0.3,IF($M39="x",D39*0.4,IF($N39="x",D39*0.5,IF($O39="x",D39*0.6," ")))))))</f>
        <v> </v>
      </c>
      <c r="G39" s="146" t="str">
        <f>IF($P39="X",D39*0.7,IF($Q39="X",D39*0.8,IF($R39="X",D39*0.9,IF($S39="X",D39," "))))</f>
        <v> </v>
      </c>
      <c r="H39" s="317"/>
      <c r="I39" s="317"/>
      <c r="J39" s="317"/>
      <c r="K39" s="317"/>
      <c r="L39" s="317"/>
      <c r="M39" s="317"/>
      <c r="N39" s="317"/>
      <c r="O39" s="317"/>
      <c r="P39" s="317"/>
      <c r="Q39" s="317"/>
      <c r="R39" s="317"/>
      <c r="S39" s="317"/>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row>
    <row r="40" spans="2:255" s="17" customFormat="1" ht="18.75">
      <c r="B40" s="324"/>
      <c r="C40" s="325" t="s">
        <v>489</v>
      </c>
      <c r="D40" s="326"/>
      <c r="E40" s="326"/>
      <c r="F40" s="326"/>
      <c r="G40" s="326"/>
      <c r="H40" s="327"/>
      <c r="I40" s="327"/>
      <c r="J40" s="327"/>
      <c r="K40" s="327"/>
      <c r="L40" s="327"/>
      <c r="M40" s="327"/>
      <c r="N40" s="327"/>
      <c r="O40" s="327"/>
      <c r="P40" s="327"/>
      <c r="Q40" s="327"/>
      <c r="R40" s="327"/>
      <c r="S40" s="328"/>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row>
    <row r="41" spans="2:255" s="24" customFormat="1" ht="63.75">
      <c r="B41" s="301" t="s">
        <v>273</v>
      </c>
      <c r="C41" s="19" t="s">
        <v>370</v>
      </c>
      <c r="D41" s="11">
        <v>3</v>
      </c>
      <c r="E41" s="11" t="str">
        <f t="shared" si="2"/>
        <v> </v>
      </c>
      <c r="F41" s="11" t="str">
        <f>IF($I41="X",0,IF($J41="X",D41*0.1,IF($K41="x",D41*0.2,IF($L41="x",D41*0.3,IF($M41="x",D41*0.4,IF($N41="x",D41*0.5,IF($O41="x",D41*0.6," ")))))))</f>
        <v> </v>
      </c>
      <c r="G41" s="11" t="str">
        <f>IF($P41="X",D41*0.7,IF($Q41="X",D41*0.8,IF($R41="X",D41*0.9,IF($S41="X",D41," "))))</f>
        <v> </v>
      </c>
      <c r="H41" s="316"/>
      <c r="I41" s="316"/>
      <c r="J41" s="316"/>
      <c r="K41" s="316"/>
      <c r="L41" s="316"/>
      <c r="M41" s="316"/>
      <c r="N41" s="316"/>
      <c r="O41" s="316"/>
      <c r="P41" s="316"/>
      <c r="Q41" s="316"/>
      <c r="R41" s="316"/>
      <c r="S41" s="316"/>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row>
    <row r="42" spans="2:255" s="24" customFormat="1" ht="38.25">
      <c r="B42" s="301" t="s">
        <v>275</v>
      </c>
      <c r="C42" s="19" t="s">
        <v>371</v>
      </c>
      <c r="D42" s="11">
        <v>3</v>
      </c>
      <c r="E42" s="11" t="str">
        <f t="shared" si="2"/>
        <v> </v>
      </c>
      <c r="F42" s="11" t="str">
        <f aca="true" t="shared" si="5" ref="F42:F50">IF($I42="X",0,IF($J42="X",D42*0.1,IF($K42="x",D42*0.2,IF($L42="x",D42*0.3,IF($M42="x",D42*0.4,IF($N42="x",D42*0.5,IF($O42="x",D42*0.6," ")))))))</f>
        <v> </v>
      </c>
      <c r="G42" s="11" t="str">
        <f aca="true" t="shared" si="6" ref="G42:G50">IF($P42="X",D42*0.7,IF($Q42="X",D42*0.8,IF($R42="X",D42*0.9,IF($S42="X",D42," "))))</f>
        <v> </v>
      </c>
      <c r="H42" s="316"/>
      <c r="I42" s="316"/>
      <c r="J42" s="316"/>
      <c r="K42" s="316"/>
      <c r="L42" s="316"/>
      <c r="M42" s="316"/>
      <c r="N42" s="316"/>
      <c r="O42" s="316"/>
      <c r="P42" s="316"/>
      <c r="Q42" s="316"/>
      <c r="R42" s="316"/>
      <c r="S42" s="316"/>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row>
    <row r="43" spans="2:255" s="24" customFormat="1" ht="38.25">
      <c r="B43" s="301" t="s">
        <v>277</v>
      </c>
      <c r="C43" s="19" t="s">
        <v>372</v>
      </c>
      <c r="D43" s="11">
        <v>2.5</v>
      </c>
      <c r="E43" s="11" t="str">
        <f t="shared" si="2"/>
        <v> </v>
      </c>
      <c r="F43" s="11" t="str">
        <f t="shared" si="5"/>
        <v> </v>
      </c>
      <c r="G43" s="11" t="str">
        <f t="shared" si="6"/>
        <v> </v>
      </c>
      <c r="H43" s="316"/>
      <c r="I43" s="316"/>
      <c r="J43" s="316"/>
      <c r="K43" s="316"/>
      <c r="L43" s="316"/>
      <c r="M43" s="316"/>
      <c r="N43" s="316"/>
      <c r="O43" s="316"/>
      <c r="P43" s="316"/>
      <c r="Q43" s="316"/>
      <c r="R43" s="316"/>
      <c r="S43" s="316"/>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row>
    <row r="44" spans="2:255" s="24" customFormat="1" ht="25.5">
      <c r="B44" s="301" t="s">
        <v>278</v>
      </c>
      <c r="C44" s="19" t="s">
        <v>373</v>
      </c>
      <c r="D44" s="11">
        <v>2.5</v>
      </c>
      <c r="E44" s="11" t="str">
        <f t="shared" si="2"/>
        <v> </v>
      </c>
      <c r="F44" s="11" t="str">
        <f t="shared" si="5"/>
        <v> </v>
      </c>
      <c r="G44" s="11" t="str">
        <f t="shared" si="6"/>
        <v> </v>
      </c>
      <c r="H44" s="316"/>
      <c r="I44" s="316"/>
      <c r="J44" s="316"/>
      <c r="K44" s="316"/>
      <c r="L44" s="316"/>
      <c r="M44" s="316"/>
      <c r="N44" s="316"/>
      <c r="O44" s="316"/>
      <c r="P44" s="316"/>
      <c r="Q44" s="316"/>
      <c r="R44" s="316"/>
      <c r="S44" s="316"/>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row>
    <row r="45" spans="2:255" s="24" customFormat="1" ht="25.5">
      <c r="B45" s="301" t="s">
        <v>279</v>
      </c>
      <c r="C45" s="19" t="s">
        <v>308</v>
      </c>
      <c r="D45" s="11">
        <v>3</v>
      </c>
      <c r="E45" s="11" t="str">
        <f t="shared" si="2"/>
        <v> </v>
      </c>
      <c r="F45" s="11" t="str">
        <f t="shared" si="5"/>
        <v> </v>
      </c>
      <c r="G45" s="11" t="str">
        <f t="shared" si="6"/>
        <v> </v>
      </c>
      <c r="H45" s="316"/>
      <c r="I45" s="316"/>
      <c r="J45" s="316"/>
      <c r="K45" s="316"/>
      <c r="L45" s="316"/>
      <c r="M45" s="316"/>
      <c r="N45" s="316"/>
      <c r="O45" s="316"/>
      <c r="P45" s="316"/>
      <c r="Q45" s="316"/>
      <c r="R45" s="316"/>
      <c r="S45" s="316"/>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row>
    <row r="46" spans="2:255" s="24" customFormat="1" ht="51">
      <c r="B46" s="301" t="s">
        <v>280</v>
      </c>
      <c r="C46" s="19" t="s">
        <v>374</v>
      </c>
      <c r="D46" s="11">
        <v>3</v>
      </c>
      <c r="E46" s="11" t="str">
        <f t="shared" si="2"/>
        <v> </v>
      </c>
      <c r="F46" s="11" t="str">
        <f t="shared" si="5"/>
        <v> </v>
      </c>
      <c r="G46" s="11" t="str">
        <f t="shared" si="6"/>
        <v> </v>
      </c>
      <c r="H46" s="316"/>
      <c r="I46" s="316"/>
      <c r="J46" s="316"/>
      <c r="K46" s="316"/>
      <c r="L46" s="316"/>
      <c r="M46" s="316"/>
      <c r="N46" s="316"/>
      <c r="O46" s="316"/>
      <c r="P46" s="316"/>
      <c r="Q46" s="316"/>
      <c r="R46" s="316"/>
      <c r="S46" s="316"/>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row>
    <row r="47" spans="2:255" s="24" customFormat="1" ht="38.25">
      <c r="B47" s="301" t="s">
        <v>281</v>
      </c>
      <c r="C47" s="19" t="s">
        <v>375</v>
      </c>
      <c r="D47" s="11">
        <v>3</v>
      </c>
      <c r="E47" s="11" t="str">
        <f t="shared" si="2"/>
        <v> </v>
      </c>
      <c r="F47" s="11" t="str">
        <f t="shared" si="5"/>
        <v> </v>
      </c>
      <c r="G47" s="11" t="str">
        <f t="shared" si="6"/>
        <v> </v>
      </c>
      <c r="H47" s="316"/>
      <c r="I47" s="316"/>
      <c r="J47" s="316"/>
      <c r="K47" s="316"/>
      <c r="L47" s="316"/>
      <c r="M47" s="316"/>
      <c r="N47" s="316"/>
      <c r="O47" s="316"/>
      <c r="P47" s="316"/>
      <c r="Q47" s="316"/>
      <c r="R47" s="316"/>
      <c r="S47" s="316"/>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row>
    <row r="48" spans="2:255" s="24" customFormat="1" ht="76.5">
      <c r="B48" s="301" t="s">
        <v>283</v>
      </c>
      <c r="C48" s="19" t="s">
        <v>376</v>
      </c>
      <c r="D48" s="11">
        <v>3</v>
      </c>
      <c r="E48" s="11" t="str">
        <f t="shared" si="2"/>
        <v> </v>
      </c>
      <c r="F48" s="11" t="str">
        <f t="shared" si="5"/>
        <v> </v>
      </c>
      <c r="G48" s="11" t="str">
        <f t="shared" si="6"/>
        <v> </v>
      </c>
      <c r="H48" s="316"/>
      <c r="I48" s="316"/>
      <c r="J48" s="316"/>
      <c r="K48" s="316"/>
      <c r="L48" s="316"/>
      <c r="M48" s="316"/>
      <c r="N48" s="316"/>
      <c r="O48" s="316"/>
      <c r="P48" s="316"/>
      <c r="Q48" s="316"/>
      <c r="R48" s="316"/>
      <c r="S48" s="316"/>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row>
    <row r="49" spans="2:255" s="24" customFormat="1" ht="51">
      <c r="B49" s="301" t="s">
        <v>284</v>
      </c>
      <c r="C49" s="19" t="s">
        <v>309</v>
      </c>
      <c r="D49" s="11">
        <v>4</v>
      </c>
      <c r="E49" s="11" t="str">
        <f t="shared" si="2"/>
        <v> </v>
      </c>
      <c r="F49" s="11" t="str">
        <f t="shared" si="5"/>
        <v> </v>
      </c>
      <c r="G49" s="11" t="str">
        <f t="shared" si="6"/>
        <v> </v>
      </c>
      <c r="H49" s="316"/>
      <c r="I49" s="316"/>
      <c r="J49" s="316"/>
      <c r="K49" s="316"/>
      <c r="L49" s="316"/>
      <c r="M49" s="316"/>
      <c r="N49" s="316"/>
      <c r="O49" s="316"/>
      <c r="P49" s="316"/>
      <c r="Q49" s="316"/>
      <c r="R49" s="316"/>
      <c r="S49" s="316"/>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row>
    <row r="50" spans="2:255" s="24" customFormat="1" ht="51">
      <c r="B50" s="301" t="s">
        <v>285</v>
      </c>
      <c r="C50" s="19" t="s">
        <v>310</v>
      </c>
      <c r="D50" s="11">
        <v>3</v>
      </c>
      <c r="E50" s="11" t="str">
        <f t="shared" si="2"/>
        <v> </v>
      </c>
      <c r="F50" s="11" t="str">
        <f t="shared" si="5"/>
        <v> </v>
      </c>
      <c r="G50" s="11" t="str">
        <f t="shared" si="6"/>
        <v> </v>
      </c>
      <c r="H50" s="316"/>
      <c r="I50" s="316"/>
      <c r="J50" s="316"/>
      <c r="K50" s="316"/>
      <c r="L50" s="316"/>
      <c r="M50" s="316"/>
      <c r="N50" s="316"/>
      <c r="O50" s="316"/>
      <c r="P50" s="316"/>
      <c r="Q50" s="316"/>
      <c r="R50" s="316"/>
      <c r="S50" s="316"/>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row>
    <row r="51" spans="2:255" s="24" customFormat="1" ht="12.75">
      <c r="B51" s="302"/>
      <c r="C51" s="14"/>
      <c r="D51" s="27"/>
      <c r="E51" s="27"/>
      <c r="F51" s="27"/>
      <c r="G51" s="27"/>
      <c r="H51" s="29"/>
      <c r="I51" s="29"/>
      <c r="J51" s="27"/>
      <c r="K51" s="27"/>
      <c r="L51" s="27"/>
      <c r="M51" s="27"/>
      <c r="N51" s="27"/>
      <c r="O51" s="27"/>
      <c r="P51" s="27"/>
      <c r="Q51" s="27"/>
      <c r="R51" s="27"/>
      <c r="S51" s="27"/>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row>
  </sheetData>
  <sheetProtection sheet="1" formatCells="0" formatColumns="0" formatRows="0" insertColumns="0" insertRows="0" insertHyperlinks="0" deleteColumns="0" deleteRows="0" sort="0" autoFilter="0" pivotTables="0"/>
  <mergeCells count="13">
    <mergeCell ref="H5:H6"/>
    <mergeCell ref="M5:O5"/>
    <mergeCell ref="E5:E6"/>
    <mergeCell ref="P4:R4"/>
    <mergeCell ref="C5:C6"/>
    <mergeCell ref="J5:L5"/>
    <mergeCell ref="C1:J1"/>
    <mergeCell ref="C2:J2"/>
    <mergeCell ref="C3:J3"/>
    <mergeCell ref="P5:R5"/>
    <mergeCell ref="G5:G6"/>
    <mergeCell ref="D5:D6"/>
    <mergeCell ref="F5:F6"/>
  </mergeCells>
  <hyperlinks>
    <hyperlink ref="P4:R4" location="'Quadro Pontuacao'!A1" display="Quadro resumo"/>
  </hyperlinks>
  <printOptions/>
  <pageMargins left="0.511805555555555" right="0.511805555555555" top="0.7875" bottom="0.7875" header="0.511805555555555" footer="0.51180555555555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Plan4"/>
  <dimension ref="A1:IU38"/>
  <sheetViews>
    <sheetView showGridLines="0" zoomScalePageLayoutView="0" workbookViewId="0" topLeftCell="A1">
      <selection activeCell="A1" sqref="A1"/>
    </sheetView>
  </sheetViews>
  <sheetFormatPr defaultColWidth="9.140625" defaultRowHeight="15"/>
  <cols>
    <col min="1" max="1" width="3.00390625" style="32" customWidth="1"/>
    <col min="2" max="2" width="3.00390625" style="32" bestFit="1" customWidth="1"/>
    <col min="3" max="3" width="43.8515625" style="32" customWidth="1"/>
    <col min="4" max="4" width="8.421875" style="32" customWidth="1"/>
    <col min="5" max="5" width="8.140625" style="4" hidden="1" customWidth="1"/>
    <col min="6" max="6" width="8.7109375" style="4" hidden="1" customWidth="1"/>
    <col min="7" max="7" width="5.57421875" style="4" hidden="1" customWidth="1"/>
    <col min="8" max="8" width="6.140625" style="4" customWidth="1"/>
    <col min="9" max="10" width="5.8515625" style="4" customWidth="1"/>
    <col min="11" max="11" width="7.00390625" style="4" customWidth="1"/>
    <col min="12" max="12" width="6.00390625" style="4" customWidth="1"/>
    <col min="13" max="15" width="3.8515625" style="4" bestFit="1" customWidth="1"/>
    <col min="16" max="16" width="6.57421875" style="4" customWidth="1"/>
    <col min="17" max="17" width="5.00390625" style="4" customWidth="1"/>
    <col min="18" max="18" width="6.140625" style="4" customWidth="1"/>
    <col min="19" max="19" width="9.421875" style="160" customWidth="1"/>
    <col min="20" max="16384" width="9.140625" style="32" customWidth="1"/>
  </cols>
  <sheetData>
    <row r="1" spans="1:10" ht="15.75">
      <c r="A1" s="7"/>
      <c r="B1" s="27"/>
      <c r="C1" s="450" t="s">
        <v>481</v>
      </c>
      <c r="D1" s="450"/>
      <c r="E1" s="450"/>
      <c r="F1" s="450"/>
      <c r="G1" s="450"/>
      <c r="H1" s="450"/>
      <c r="I1" s="450"/>
      <c r="J1" s="450"/>
    </row>
    <row r="2" spans="1:10" ht="15.75">
      <c r="A2" s="7"/>
      <c r="B2" s="27"/>
      <c r="C2" s="451" t="s">
        <v>482</v>
      </c>
      <c r="D2" s="451"/>
      <c r="E2" s="451"/>
      <c r="F2" s="451"/>
      <c r="G2" s="451"/>
      <c r="H2" s="451"/>
      <c r="I2" s="451"/>
      <c r="J2" s="451"/>
    </row>
    <row r="3" spans="1:10" ht="15.75">
      <c r="A3" s="7"/>
      <c r="B3" s="27"/>
      <c r="C3" s="451" t="s">
        <v>483</v>
      </c>
      <c r="D3" s="451"/>
      <c r="E3" s="451"/>
      <c r="F3" s="451"/>
      <c r="G3" s="451"/>
      <c r="H3" s="451"/>
      <c r="I3" s="451"/>
      <c r="J3" s="451"/>
    </row>
    <row r="4" ht="15.75">
      <c r="P4" s="132" t="s">
        <v>293</v>
      </c>
    </row>
    <row r="5" spans="1:255" s="34" customFormat="1" ht="22.5" customHeight="1">
      <c r="A5" s="304"/>
      <c r="B5" s="305"/>
      <c r="C5" s="473" t="s">
        <v>382</v>
      </c>
      <c r="D5" s="460" t="s">
        <v>337</v>
      </c>
      <c r="E5" s="462" t="s">
        <v>480</v>
      </c>
      <c r="F5" s="462" t="s">
        <v>339</v>
      </c>
      <c r="G5" s="464" t="s">
        <v>338</v>
      </c>
      <c r="H5" s="471" t="s">
        <v>321</v>
      </c>
      <c r="I5" s="37" t="s">
        <v>322</v>
      </c>
      <c r="J5" s="465" t="s">
        <v>323</v>
      </c>
      <c r="K5" s="466"/>
      <c r="L5" s="467"/>
      <c r="M5" s="468" t="s">
        <v>324</v>
      </c>
      <c r="N5" s="469"/>
      <c r="O5" s="470"/>
      <c r="P5" s="465" t="s">
        <v>325</v>
      </c>
      <c r="Q5" s="466"/>
      <c r="R5" s="467"/>
      <c r="S5" s="37" t="s">
        <v>326</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row>
    <row r="6" spans="1:255" s="34" customFormat="1" ht="12.75">
      <c r="A6" s="306"/>
      <c r="B6" s="307"/>
      <c r="C6" s="474"/>
      <c r="D6" s="461"/>
      <c r="E6" s="463"/>
      <c r="F6" s="463"/>
      <c r="G6" s="462"/>
      <c r="H6" s="472"/>
      <c r="I6" s="5" t="s">
        <v>327</v>
      </c>
      <c r="J6" s="5" t="s">
        <v>328</v>
      </c>
      <c r="K6" s="5" t="s">
        <v>329</v>
      </c>
      <c r="L6" s="5" t="s">
        <v>330</v>
      </c>
      <c r="M6" s="5" t="s">
        <v>331</v>
      </c>
      <c r="N6" s="5" t="s">
        <v>332</v>
      </c>
      <c r="O6" s="5" t="s">
        <v>333</v>
      </c>
      <c r="P6" s="5" t="s">
        <v>334</v>
      </c>
      <c r="Q6" s="5" t="s">
        <v>335</v>
      </c>
      <c r="R6" s="5" t="s">
        <v>336</v>
      </c>
      <c r="S6" s="164">
        <v>1</v>
      </c>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row>
    <row r="7" spans="1:255" s="34" customFormat="1" ht="15.75">
      <c r="A7" s="308"/>
      <c r="B7" s="309"/>
      <c r="C7" s="310" t="s">
        <v>383</v>
      </c>
      <c r="D7" s="311"/>
      <c r="E7" s="312"/>
      <c r="F7" s="312"/>
      <c r="G7" s="312"/>
      <c r="H7" s="312"/>
      <c r="I7" s="312"/>
      <c r="J7" s="312"/>
      <c r="K7" s="312"/>
      <c r="L7" s="312"/>
      <c r="M7" s="312"/>
      <c r="N7" s="312"/>
      <c r="O7" s="312"/>
      <c r="P7" s="312"/>
      <c r="Q7" s="312"/>
      <c r="R7" s="312"/>
      <c r="S7" s="31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2:19" s="35" customFormat="1" ht="25.5">
      <c r="B8" s="23" t="s">
        <v>273</v>
      </c>
      <c r="C8" s="303" t="s">
        <v>384</v>
      </c>
      <c r="D8" s="147">
        <v>4</v>
      </c>
      <c r="E8" s="11" t="str">
        <f>IF($H8="X",D8," ")</f>
        <v> </v>
      </c>
      <c r="F8" s="11" t="str">
        <f>IF($I8="X",0,IF($J8="X",D8*0.1,IF($K8="x",D8*0.2,IF($L8="x",D8*0.3,IF($M8="x",D8*0.4,IF($N8="x",D8*0.5,IF($O8="x",D8*0.6," ")))))))</f>
        <v> </v>
      </c>
      <c r="G8" s="11">
        <f>IF($P8="X",D8*0.7,IF($Q8="X",D8*0.8,IF($R8="X",D8*0.9,IF($S8="X",D8," "))))</f>
        <v>4</v>
      </c>
      <c r="H8" s="48"/>
      <c r="I8" s="48"/>
      <c r="J8" s="48"/>
      <c r="K8" s="48"/>
      <c r="L8" s="48"/>
      <c r="M8" s="48"/>
      <c r="N8" s="48"/>
      <c r="O8" s="48"/>
      <c r="P8" s="48"/>
      <c r="Q8" s="48"/>
      <c r="R8" s="48"/>
      <c r="S8" s="161" t="s">
        <v>274</v>
      </c>
    </row>
    <row r="9" spans="2:19" s="35" customFormat="1" ht="38.25">
      <c r="B9" s="23" t="s">
        <v>275</v>
      </c>
      <c r="C9" s="39" t="s">
        <v>385</v>
      </c>
      <c r="D9" s="147">
        <v>4</v>
      </c>
      <c r="E9" s="11" t="str">
        <f aca="true" t="shared" si="0" ref="E9:E38">IF($H9="X",D9," ")</f>
        <v> </v>
      </c>
      <c r="F9" s="11" t="str">
        <f aca="true" t="shared" si="1" ref="F9:F17">IF($I9="X",0,IF($J9="X",D9*0.1,IF($K9="x",D9*0.2,IF($L9="x",D9*0.3,IF($M9="x",D9*0.4,IF($N9="x",D9*0.5,IF($O9="x",D9*0.6," ")))))))</f>
        <v> </v>
      </c>
      <c r="G9" s="11">
        <f aca="true" t="shared" si="2" ref="G9:G17">IF($P9="X",D9*0.7,IF($Q9="X",D9*0.8,IF($R9="X",D9*0.9,IF($S9="X",D9," "))))</f>
        <v>4</v>
      </c>
      <c r="H9" s="48"/>
      <c r="I9" s="48"/>
      <c r="J9" s="48"/>
      <c r="K9" s="48"/>
      <c r="L9" s="48"/>
      <c r="M9" s="48"/>
      <c r="N9" s="48"/>
      <c r="O9" s="48"/>
      <c r="P9" s="48"/>
      <c r="Q9" s="48"/>
      <c r="R9" s="48"/>
      <c r="S9" s="161" t="s">
        <v>274</v>
      </c>
    </row>
    <row r="10" spans="2:19" s="35" customFormat="1" ht="63.75">
      <c r="B10" s="23" t="s">
        <v>277</v>
      </c>
      <c r="C10" s="39" t="s">
        <v>386</v>
      </c>
      <c r="D10" s="147">
        <v>4</v>
      </c>
      <c r="E10" s="11" t="str">
        <f t="shared" si="0"/>
        <v> </v>
      </c>
      <c r="F10" s="11" t="str">
        <f t="shared" si="1"/>
        <v> </v>
      </c>
      <c r="G10" s="11">
        <f t="shared" si="2"/>
        <v>4</v>
      </c>
      <c r="H10" s="48"/>
      <c r="I10" s="48"/>
      <c r="J10" s="48"/>
      <c r="K10" s="48"/>
      <c r="L10" s="48"/>
      <c r="M10" s="48"/>
      <c r="N10" s="48"/>
      <c r="O10" s="48"/>
      <c r="P10" s="48"/>
      <c r="Q10" s="48"/>
      <c r="R10" s="48"/>
      <c r="S10" s="161" t="s">
        <v>274</v>
      </c>
    </row>
    <row r="11" spans="2:19" s="35" customFormat="1" ht="51">
      <c r="B11" s="23" t="s">
        <v>278</v>
      </c>
      <c r="C11" s="39" t="s">
        <v>387</v>
      </c>
      <c r="D11" s="147">
        <v>4</v>
      </c>
      <c r="E11" s="11" t="str">
        <f t="shared" si="0"/>
        <v> </v>
      </c>
      <c r="F11" s="11" t="str">
        <f t="shared" si="1"/>
        <v> </v>
      </c>
      <c r="G11" s="11">
        <f t="shared" si="2"/>
        <v>4</v>
      </c>
      <c r="H11" s="48"/>
      <c r="I11" s="48"/>
      <c r="J11" s="48"/>
      <c r="K11" s="48"/>
      <c r="L11" s="48"/>
      <c r="M11" s="48"/>
      <c r="N11" s="48"/>
      <c r="O11" s="48"/>
      <c r="P11" s="48"/>
      <c r="Q11" s="48"/>
      <c r="R11" s="48"/>
      <c r="S11" s="161" t="s">
        <v>274</v>
      </c>
    </row>
    <row r="12" spans="2:19" s="35" customFormat="1" ht="51">
      <c r="B12" s="23" t="s">
        <v>279</v>
      </c>
      <c r="C12" s="39" t="s">
        <v>388</v>
      </c>
      <c r="D12" s="147">
        <v>4</v>
      </c>
      <c r="E12" s="11" t="str">
        <f t="shared" si="0"/>
        <v> </v>
      </c>
      <c r="F12" s="11" t="str">
        <f t="shared" si="1"/>
        <v> </v>
      </c>
      <c r="G12" s="11">
        <f t="shared" si="2"/>
        <v>4</v>
      </c>
      <c r="H12" s="48"/>
      <c r="I12" s="48"/>
      <c r="J12" s="48"/>
      <c r="K12" s="48"/>
      <c r="L12" s="48"/>
      <c r="M12" s="48"/>
      <c r="N12" s="48"/>
      <c r="O12" s="48"/>
      <c r="P12" s="48"/>
      <c r="Q12" s="48"/>
      <c r="R12" s="48"/>
      <c r="S12" s="161" t="s">
        <v>274</v>
      </c>
    </row>
    <row r="13" spans="2:19" s="35" customFormat="1" ht="76.5">
      <c r="B13" s="23" t="s">
        <v>280</v>
      </c>
      <c r="C13" s="39" t="s">
        <v>389</v>
      </c>
      <c r="D13" s="147">
        <v>5</v>
      </c>
      <c r="E13" s="11" t="str">
        <f t="shared" si="0"/>
        <v> </v>
      </c>
      <c r="F13" s="11" t="str">
        <f t="shared" si="1"/>
        <v> </v>
      </c>
      <c r="G13" s="11">
        <f t="shared" si="2"/>
        <v>5</v>
      </c>
      <c r="H13" s="48"/>
      <c r="I13" s="48"/>
      <c r="J13" s="48"/>
      <c r="K13" s="48"/>
      <c r="L13" s="48"/>
      <c r="M13" s="48"/>
      <c r="N13" s="48"/>
      <c r="O13" s="48"/>
      <c r="P13" s="48"/>
      <c r="Q13" s="48"/>
      <c r="R13" s="48"/>
      <c r="S13" s="161" t="s">
        <v>274</v>
      </c>
    </row>
    <row r="14" spans="2:19" s="35" customFormat="1" ht="89.25">
      <c r="B14" s="23" t="s">
        <v>281</v>
      </c>
      <c r="C14" s="39" t="s">
        <v>390</v>
      </c>
      <c r="D14" s="147">
        <v>5</v>
      </c>
      <c r="E14" s="11" t="str">
        <f t="shared" si="0"/>
        <v> </v>
      </c>
      <c r="F14" s="11" t="str">
        <f t="shared" si="1"/>
        <v> </v>
      </c>
      <c r="G14" s="11">
        <f t="shared" si="2"/>
        <v>5</v>
      </c>
      <c r="H14" s="48"/>
      <c r="I14" s="48"/>
      <c r="J14" s="48"/>
      <c r="K14" s="48"/>
      <c r="L14" s="48"/>
      <c r="M14" s="48"/>
      <c r="N14" s="48"/>
      <c r="O14" s="48"/>
      <c r="P14" s="48"/>
      <c r="Q14" s="48"/>
      <c r="R14" s="48"/>
      <c r="S14" s="161" t="s">
        <v>274</v>
      </c>
    </row>
    <row r="15" spans="2:19" s="35" customFormat="1" ht="76.5">
      <c r="B15" s="23" t="s">
        <v>283</v>
      </c>
      <c r="C15" s="39" t="s">
        <v>391</v>
      </c>
      <c r="D15" s="147">
        <v>5</v>
      </c>
      <c r="E15" s="11" t="str">
        <f t="shared" si="0"/>
        <v> </v>
      </c>
      <c r="F15" s="11" t="str">
        <f t="shared" si="1"/>
        <v> </v>
      </c>
      <c r="G15" s="11">
        <f t="shared" si="2"/>
        <v>5</v>
      </c>
      <c r="H15" s="48"/>
      <c r="I15" s="48"/>
      <c r="J15" s="48"/>
      <c r="K15" s="48"/>
      <c r="L15" s="48"/>
      <c r="M15" s="48"/>
      <c r="N15" s="48"/>
      <c r="O15" s="48"/>
      <c r="P15" s="48"/>
      <c r="Q15" s="48"/>
      <c r="R15" s="48"/>
      <c r="S15" s="161" t="s">
        <v>274</v>
      </c>
    </row>
    <row r="16" spans="2:19" s="35" customFormat="1" ht="63.75">
      <c r="B16" s="23" t="s">
        <v>284</v>
      </c>
      <c r="C16" s="39" t="s">
        <v>392</v>
      </c>
      <c r="D16" s="147">
        <v>3.5</v>
      </c>
      <c r="E16" s="11" t="str">
        <f t="shared" si="0"/>
        <v> </v>
      </c>
      <c r="F16" s="11" t="str">
        <f t="shared" si="1"/>
        <v> </v>
      </c>
      <c r="G16" s="11">
        <f t="shared" si="2"/>
        <v>3.5</v>
      </c>
      <c r="H16" s="48"/>
      <c r="I16" s="48"/>
      <c r="J16" s="48"/>
      <c r="K16" s="48"/>
      <c r="L16" s="48"/>
      <c r="M16" s="48"/>
      <c r="N16" s="48"/>
      <c r="O16" s="48"/>
      <c r="P16" s="48"/>
      <c r="Q16" s="48"/>
      <c r="R16" s="48"/>
      <c r="S16" s="161" t="s">
        <v>274</v>
      </c>
    </row>
    <row r="17" spans="2:19" s="35" customFormat="1" ht="51">
      <c r="B17" s="36" t="s">
        <v>285</v>
      </c>
      <c r="C17" s="39" t="s">
        <v>393</v>
      </c>
      <c r="D17" s="147">
        <v>1.5</v>
      </c>
      <c r="E17" s="11" t="str">
        <f t="shared" si="0"/>
        <v> </v>
      </c>
      <c r="F17" s="11" t="str">
        <f t="shared" si="1"/>
        <v> </v>
      </c>
      <c r="G17" s="11">
        <f t="shared" si="2"/>
        <v>1.5</v>
      </c>
      <c r="H17" s="48"/>
      <c r="I17" s="48"/>
      <c r="J17" s="48"/>
      <c r="K17" s="48"/>
      <c r="L17" s="48"/>
      <c r="M17" s="48"/>
      <c r="N17" s="48"/>
      <c r="O17" s="48"/>
      <c r="P17" s="48"/>
      <c r="Q17" s="48"/>
      <c r="R17" s="48"/>
      <c r="S17" s="161" t="s">
        <v>274</v>
      </c>
    </row>
    <row r="18" spans="2:255" s="41" customFormat="1" ht="23.25">
      <c r="B18" s="155"/>
      <c r="C18" s="156" t="s">
        <v>394</v>
      </c>
      <c r="D18" s="157"/>
      <c r="E18" s="158"/>
      <c r="F18" s="158"/>
      <c r="G18" s="158"/>
      <c r="H18" s="159"/>
      <c r="I18" s="159"/>
      <c r="J18" s="159"/>
      <c r="K18" s="159"/>
      <c r="L18" s="159"/>
      <c r="M18" s="159"/>
      <c r="N18" s="159"/>
      <c r="O18" s="159"/>
      <c r="P18" s="159"/>
      <c r="Q18" s="159"/>
      <c r="R18" s="159"/>
      <c r="S18" s="162"/>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row>
    <row r="19" spans="2:255" s="24" customFormat="1" ht="38.25">
      <c r="B19" s="42" t="s">
        <v>273</v>
      </c>
      <c r="C19" s="39" t="s">
        <v>395</v>
      </c>
      <c r="D19" s="147">
        <v>2.5</v>
      </c>
      <c r="E19" s="11" t="str">
        <f t="shared" si="0"/>
        <v> </v>
      </c>
      <c r="F19" s="11" t="str">
        <f>IF($I19="X",0,IF($J19="X",D19*0.1,IF($K19="x",D19*0.2,IF($L19="x",D19*0.3,IF($M19="x",D19*0.4,IF($N19="x",D19*0.5,IF($O19="x",D19*0.6," ")))))))</f>
        <v> </v>
      </c>
      <c r="G19" s="11">
        <f>IF($P19="X",D19*0.7,IF($Q19="X",D19*0.8,IF($R19="X",D19*0.9,IF($S19="X",D19," "))))</f>
        <v>2.5</v>
      </c>
      <c r="H19" s="74"/>
      <c r="I19" s="74"/>
      <c r="J19" s="74"/>
      <c r="K19" s="74"/>
      <c r="L19" s="74"/>
      <c r="M19" s="74"/>
      <c r="N19" s="74"/>
      <c r="O19" s="74"/>
      <c r="P19" s="74"/>
      <c r="Q19" s="74"/>
      <c r="R19" s="74"/>
      <c r="S19" s="161" t="s">
        <v>276</v>
      </c>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row>
    <row r="20" spans="2:255" s="24" customFormat="1" ht="38.25">
      <c r="B20" s="42" t="s">
        <v>275</v>
      </c>
      <c r="C20" s="39" t="s">
        <v>396</v>
      </c>
      <c r="D20" s="147">
        <v>1</v>
      </c>
      <c r="E20" s="11" t="str">
        <f t="shared" si="0"/>
        <v> </v>
      </c>
      <c r="F20" s="11" t="str">
        <f aca="true" t="shared" si="3" ref="F20:F38">IF($I20="X",0,IF($J20="X",D20*0.1,IF($K20="x",D20*0.2,IF($L20="x",D20*0.3,IF($M20="x",D20*0.4,IF($N20="x",D20*0.5,IF($O20="x",D20*0.6," ")))))))</f>
        <v> </v>
      </c>
      <c r="G20" s="11">
        <f aca="true" t="shared" si="4" ref="G20:G38">IF($P20="X",D20*0.7,IF($Q20="X",D20*0.8,IF($R20="X",D20*0.9,IF($S20="X",D20," "))))</f>
        <v>1</v>
      </c>
      <c r="H20" s="74"/>
      <c r="I20" s="74"/>
      <c r="J20" s="74"/>
      <c r="K20" s="74"/>
      <c r="L20" s="74"/>
      <c r="M20" s="74"/>
      <c r="N20" s="74"/>
      <c r="O20" s="74"/>
      <c r="P20" s="74"/>
      <c r="Q20" s="74"/>
      <c r="R20" s="74"/>
      <c r="S20" s="161" t="s">
        <v>276</v>
      </c>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row>
    <row r="21" spans="2:255" s="24" customFormat="1" ht="51">
      <c r="B21" s="42" t="s">
        <v>277</v>
      </c>
      <c r="C21" s="39" t="s">
        <v>397</v>
      </c>
      <c r="D21" s="147">
        <v>3.5</v>
      </c>
      <c r="E21" s="11" t="str">
        <f t="shared" si="0"/>
        <v> </v>
      </c>
      <c r="F21" s="11" t="str">
        <f t="shared" si="3"/>
        <v> </v>
      </c>
      <c r="G21" s="11">
        <f t="shared" si="4"/>
        <v>3.5</v>
      </c>
      <c r="H21" s="74"/>
      <c r="I21" s="74"/>
      <c r="J21" s="74"/>
      <c r="K21" s="74"/>
      <c r="L21" s="74"/>
      <c r="M21" s="74"/>
      <c r="N21" s="74"/>
      <c r="O21" s="74"/>
      <c r="P21" s="74"/>
      <c r="Q21" s="74"/>
      <c r="R21" s="74"/>
      <c r="S21" s="161" t="s">
        <v>276</v>
      </c>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row>
    <row r="22" spans="2:255" s="24" customFormat="1" ht="38.25">
      <c r="B22" s="42" t="s">
        <v>278</v>
      </c>
      <c r="C22" s="39" t="s">
        <v>398</v>
      </c>
      <c r="D22" s="147">
        <v>2.5</v>
      </c>
      <c r="E22" s="11" t="str">
        <f t="shared" si="0"/>
        <v> </v>
      </c>
      <c r="F22" s="11" t="str">
        <f t="shared" si="3"/>
        <v> </v>
      </c>
      <c r="G22" s="11">
        <f t="shared" si="4"/>
        <v>2.5</v>
      </c>
      <c r="H22" s="74"/>
      <c r="I22" s="74"/>
      <c r="J22" s="74"/>
      <c r="K22" s="74"/>
      <c r="L22" s="74"/>
      <c r="M22" s="74"/>
      <c r="N22" s="74"/>
      <c r="O22" s="74"/>
      <c r="P22" s="74"/>
      <c r="Q22" s="74"/>
      <c r="R22" s="74"/>
      <c r="S22" s="161" t="s">
        <v>276</v>
      </c>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row>
    <row r="23" spans="2:255" s="24" customFormat="1" ht="38.25">
      <c r="B23" s="42" t="s">
        <v>279</v>
      </c>
      <c r="C23" s="39" t="s">
        <v>399</v>
      </c>
      <c r="D23" s="147">
        <v>1.5</v>
      </c>
      <c r="E23" s="11" t="str">
        <f t="shared" si="0"/>
        <v> </v>
      </c>
      <c r="F23" s="11" t="str">
        <f t="shared" si="3"/>
        <v> </v>
      </c>
      <c r="G23" s="11">
        <f t="shared" si="4"/>
        <v>1.5</v>
      </c>
      <c r="H23" s="74"/>
      <c r="I23" s="74"/>
      <c r="J23" s="74"/>
      <c r="K23" s="74"/>
      <c r="L23" s="74"/>
      <c r="M23" s="74"/>
      <c r="N23" s="74"/>
      <c r="O23" s="74"/>
      <c r="P23" s="74"/>
      <c r="Q23" s="74"/>
      <c r="R23" s="74"/>
      <c r="S23" s="161" t="s">
        <v>276</v>
      </c>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row>
    <row r="24" spans="2:255" s="24" customFormat="1" ht="63.75">
      <c r="B24" s="42" t="s">
        <v>280</v>
      </c>
      <c r="C24" s="39" t="s">
        <v>400</v>
      </c>
      <c r="D24" s="147">
        <v>1</v>
      </c>
      <c r="E24" s="11" t="str">
        <f t="shared" si="0"/>
        <v> </v>
      </c>
      <c r="F24" s="11" t="str">
        <f t="shared" si="3"/>
        <v> </v>
      </c>
      <c r="G24" s="11">
        <f t="shared" si="4"/>
        <v>1</v>
      </c>
      <c r="H24" s="74"/>
      <c r="I24" s="74"/>
      <c r="J24" s="74"/>
      <c r="K24" s="74"/>
      <c r="L24" s="74"/>
      <c r="M24" s="74"/>
      <c r="N24" s="74"/>
      <c r="O24" s="74"/>
      <c r="P24" s="74"/>
      <c r="Q24" s="74"/>
      <c r="R24" s="74"/>
      <c r="S24" s="161" t="s">
        <v>276</v>
      </c>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row>
    <row r="25" spans="2:255" s="24" customFormat="1" ht="51">
      <c r="B25" s="42" t="s">
        <v>281</v>
      </c>
      <c r="C25" s="39" t="s">
        <v>401</v>
      </c>
      <c r="D25" s="147">
        <v>1</v>
      </c>
      <c r="E25" s="11" t="str">
        <f t="shared" si="0"/>
        <v> </v>
      </c>
      <c r="F25" s="11" t="str">
        <f t="shared" si="3"/>
        <v> </v>
      </c>
      <c r="G25" s="11">
        <f t="shared" si="4"/>
        <v>1</v>
      </c>
      <c r="H25" s="74"/>
      <c r="I25" s="74"/>
      <c r="J25" s="74"/>
      <c r="K25" s="74"/>
      <c r="L25" s="74"/>
      <c r="M25" s="74"/>
      <c r="N25" s="74"/>
      <c r="O25" s="74"/>
      <c r="P25" s="74"/>
      <c r="Q25" s="74"/>
      <c r="R25" s="74"/>
      <c r="S25" s="161" t="s">
        <v>276</v>
      </c>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row>
    <row r="26" spans="2:255" s="24" customFormat="1" ht="76.5">
      <c r="B26" s="42" t="s">
        <v>283</v>
      </c>
      <c r="C26" s="39" t="s">
        <v>402</v>
      </c>
      <c r="D26" s="147">
        <v>3</v>
      </c>
      <c r="E26" s="11" t="str">
        <f t="shared" si="0"/>
        <v> </v>
      </c>
      <c r="F26" s="11" t="str">
        <f t="shared" si="3"/>
        <v> </v>
      </c>
      <c r="G26" s="11">
        <f t="shared" si="4"/>
        <v>3</v>
      </c>
      <c r="H26" s="74"/>
      <c r="I26" s="74"/>
      <c r="J26" s="74"/>
      <c r="K26" s="74"/>
      <c r="L26" s="74"/>
      <c r="M26" s="74"/>
      <c r="N26" s="74"/>
      <c r="O26" s="74"/>
      <c r="P26" s="74"/>
      <c r="Q26" s="74"/>
      <c r="R26" s="74"/>
      <c r="S26" s="161" t="s">
        <v>276</v>
      </c>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row>
    <row r="27" spans="2:255" s="24" customFormat="1" ht="51">
      <c r="B27" s="42" t="s">
        <v>284</v>
      </c>
      <c r="C27" s="39" t="s">
        <v>403</v>
      </c>
      <c r="D27" s="147">
        <v>1.5</v>
      </c>
      <c r="E27" s="11" t="str">
        <f t="shared" si="0"/>
        <v> </v>
      </c>
      <c r="F27" s="11" t="str">
        <f t="shared" si="3"/>
        <v> </v>
      </c>
      <c r="G27" s="11">
        <f t="shared" si="4"/>
        <v>1.5</v>
      </c>
      <c r="H27" s="74"/>
      <c r="I27" s="74"/>
      <c r="J27" s="74"/>
      <c r="K27" s="74"/>
      <c r="L27" s="74"/>
      <c r="M27" s="74"/>
      <c r="N27" s="74"/>
      <c r="O27" s="74"/>
      <c r="P27" s="74"/>
      <c r="Q27" s="74"/>
      <c r="R27" s="74"/>
      <c r="S27" s="161" t="s">
        <v>276</v>
      </c>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row>
    <row r="28" spans="2:255" s="24" customFormat="1" ht="63.75">
      <c r="B28" s="42" t="s">
        <v>285</v>
      </c>
      <c r="C28" s="39" t="s">
        <v>404</v>
      </c>
      <c r="D28" s="147">
        <v>1.5</v>
      </c>
      <c r="E28" s="11" t="str">
        <f t="shared" si="0"/>
        <v> </v>
      </c>
      <c r="F28" s="11" t="str">
        <f t="shared" si="3"/>
        <v> </v>
      </c>
      <c r="G28" s="11">
        <f t="shared" si="4"/>
        <v>1.5</v>
      </c>
      <c r="H28" s="74"/>
      <c r="I28" s="74"/>
      <c r="J28" s="74"/>
      <c r="K28" s="74"/>
      <c r="L28" s="74"/>
      <c r="M28" s="74"/>
      <c r="N28" s="74"/>
      <c r="O28" s="74"/>
      <c r="P28" s="74"/>
      <c r="Q28" s="74"/>
      <c r="R28" s="74"/>
      <c r="S28" s="161" t="s">
        <v>276</v>
      </c>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row>
    <row r="29" spans="2:255" s="24" customFormat="1" ht="25.5">
      <c r="B29" s="43" t="s">
        <v>302</v>
      </c>
      <c r="C29" s="39" t="s">
        <v>405</v>
      </c>
      <c r="D29" s="147">
        <v>1.5</v>
      </c>
      <c r="E29" s="11" t="str">
        <f t="shared" si="0"/>
        <v> </v>
      </c>
      <c r="F29" s="11" t="str">
        <f t="shared" si="3"/>
        <v> </v>
      </c>
      <c r="G29" s="11">
        <f t="shared" si="4"/>
        <v>1.5</v>
      </c>
      <c r="H29" s="74"/>
      <c r="I29" s="74"/>
      <c r="J29" s="74"/>
      <c r="K29" s="74"/>
      <c r="L29" s="74"/>
      <c r="M29" s="74"/>
      <c r="N29" s="74"/>
      <c r="O29" s="74"/>
      <c r="P29" s="74"/>
      <c r="Q29" s="74"/>
      <c r="R29" s="74"/>
      <c r="S29" s="161" t="s">
        <v>276</v>
      </c>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row>
    <row r="30" spans="2:255" s="24" customFormat="1" ht="51">
      <c r="B30" s="43" t="s">
        <v>304</v>
      </c>
      <c r="C30" s="39" t="s">
        <v>406</v>
      </c>
      <c r="D30" s="147">
        <v>1.5</v>
      </c>
      <c r="E30" s="11" t="str">
        <f t="shared" si="0"/>
        <v> </v>
      </c>
      <c r="F30" s="11" t="str">
        <f t="shared" si="3"/>
        <v> </v>
      </c>
      <c r="G30" s="11">
        <f t="shared" si="4"/>
        <v>1.5</v>
      </c>
      <c r="H30" s="74"/>
      <c r="I30" s="74"/>
      <c r="J30" s="74"/>
      <c r="K30" s="74"/>
      <c r="L30" s="74"/>
      <c r="M30" s="74"/>
      <c r="N30" s="74"/>
      <c r="O30" s="74"/>
      <c r="P30" s="74"/>
      <c r="Q30" s="74"/>
      <c r="R30" s="74"/>
      <c r="S30" s="161" t="s">
        <v>276</v>
      </c>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row>
    <row r="31" spans="2:255" s="24" customFormat="1" ht="63.75">
      <c r="B31" s="43" t="s">
        <v>354</v>
      </c>
      <c r="C31" s="39" t="s">
        <v>407</v>
      </c>
      <c r="D31" s="147">
        <v>1.5</v>
      </c>
      <c r="E31" s="11" t="str">
        <f t="shared" si="0"/>
        <v> </v>
      </c>
      <c r="F31" s="11" t="str">
        <f t="shared" si="3"/>
        <v> </v>
      </c>
      <c r="G31" s="11">
        <f t="shared" si="4"/>
        <v>1.5</v>
      </c>
      <c r="H31" s="74"/>
      <c r="I31" s="74"/>
      <c r="J31" s="74"/>
      <c r="K31" s="74"/>
      <c r="L31" s="74"/>
      <c r="M31" s="74"/>
      <c r="N31" s="74"/>
      <c r="O31" s="74"/>
      <c r="P31" s="74"/>
      <c r="Q31" s="74"/>
      <c r="R31" s="74"/>
      <c r="S31" s="161" t="s">
        <v>276</v>
      </c>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row>
    <row r="32" spans="2:255" s="24" customFormat="1" ht="51">
      <c r="B32" s="43" t="s">
        <v>355</v>
      </c>
      <c r="C32" s="39" t="s">
        <v>408</v>
      </c>
      <c r="D32" s="147">
        <v>1.5</v>
      </c>
      <c r="E32" s="11" t="str">
        <f t="shared" si="0"/>
        <v> </v>
      </c>
      <c r="F32" s="11" t="str">
        <f t="shared" si="3"/>
        <v> </v>
      </c>
      <c r="G32" s="11">
        <f t="shared" si="4"/>
        <v>1.5</v>
      </c>
      <c r="H32" s="74"/>
      <c r="I32" s="74"/>
      <c r="J32" s="74"/>
      <c r="K32" s="74"/>
      <c r="L32" s="74"/>
      <c r="M32" s="74"/>
      <c r="N32" s="74"/>
      <c r="O32" s="74"/>
      <c r="P32" s="74"/>
      <c r="Q32" s="74"/>
      <c r="R32" s="74"/>
      <c r="S32" s="161" t="s">
        <v>276</v>
      </c>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row>
    <row r="33" spans="2:255" s="24" customFormat="1" ht="51">
      <c r="B33" s="43" t="s">
        <v>357</v>
      </c>
      <c r="C33" s="39" t="s">
        <v>409</v>
      </c>
      <c r="D33" s="147">
        <v>1.5</v>
      </c>
      <c r="E33" s="11" t="str">
        <f t="shared" si="0"/>
        <v> </v>
      </c>
      <c r="F33" s="11" t="str">
        <f t="shared" si="3"/>
        <v> </v>
      </c>
      <c r="G33" s="11">
        <f t="shared" si="4"/>
        <v>1.5</v>
      </c>
      <c r="H33" s="74"/>
      <c r="I33" s="74"/>
      <c r="J33" s="74"/>
      <c r="K33" s="74"/>
      <c r="L33" s="74"/>
      <c r="M33" s="74"/>
      <c r="N33" s="74"/>
      <c r="O33" s="74"/>
      <c r="P33" s="74"/>
      <c r="Q33" s="74"/>
      <c r="R33" s="74"/>
      <c r="S33" s="161" t="s">
        <v>276</v>
      </c>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row>
    <row r="34" spans="2:255" s="24" customFormat="1" ht="51">
      <c r="B34" s="43" t="s">
        <v>359</v>
      </c>
      <c r="C34" s="39" t="s">
        <v>410</v>
      </c>
      <c r="D34" s="147">
        <v>2</v>
      </c>
      <c r="E34" s="11" t="str">
        <f t="shared" si="0"/>
        <v> </v>
      </c>
      <c r="F34" s="11" t="str">
        <f t="shared" si="3"/>
        <v> </v>
      </c>
      <c r="G34" s="11">
        <f t="shared" si="4"/>
        <v>2</v>
      </c>
      <c r="H34" s="74"/>
      <c r="I34" s="74"/>
      <c r="J34" s="74"/>
      <c r="K34" s="74"/>
      <c r="L34" s="74"/>
      <c r="M34" s="74"/>
      <c r="N34" s="74"/>
      <c r="O34" s="74"/>
      <c r="P34" s="74"/>
      <c r="Q34" s="74"/>
      <c r="R34" s="74"/>
      <c r="S34" s="161" t="s">
        <v>276</v>
      </c>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row>
    <row r="35" spans="2:255" s="24" customFormat="1" ht="51">
      <c r="B35" s="43" t="s">
        <v>361</v>
      </c>
      <c r="C35" s="39" t="s">
        <v>411</v>
      </c>
      <c r="D35" s="147">
        <v>2.5</v>
      </c>
      <c r="E35" s="11" t="str">
        <f t="shared" si="0"/>
        <v> </v>
      </c>
      <c r="F35" s="11" t="str">
        <f t="shared" si="3"/>
        <v> </v>
      </c>
      <c r="G35" s="11">
        <f t="shared" si="4"/>
        <v>2.5</v>
      </c>
      <c r="H35" s="74"/>
      <c r="I35" s="74"/>
      <c r="J35" s="74"/>
      <c r="K35" s="74"/>
      <c r="L35" s="74"/>
      <c r="M35" s="74"/>
      <c r="N35" s="74"/>
      <c r="O35" s="74"/>
      <c r="P35" s="74"/>
      <c r="Q35" s="74"/>
      <c r="R35" s="74"/>
      <c r="S35" s="161" t="s">
        <v>276</v>
      </c>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row>
    <row r="36" spans="2:255" s="24" customFormat="1" ht="25.5">
      <c r="B36" s="42" t="s">
        <v>363</v>
      </c>
      <c r="C36" s="39" t="s">
        <v>412</v>
      </c>
      <c r="D36" s="147">
        <v>3</v>
      </c>
      <c r="E36" s="11" t="str">
        <f t="shared" si="0"/>
        <v> </v>
      </c>
      <c r="F36" s="11" t="str">
        <f t="shared" si="3"/>
        <v> </v>
      </c>
      <c r="G36" s="11">
        <f t="shared" si="4"/>
        <v>3</v>
      </c>
      <c r="H36" s="74"/>
      <c r="I36" s="74"/>
      <c r="J36" s="74"/>
      <c r="K36" s="74"/>
      <c r="L36" s="74"/>
      <c r="M36" s="74"/>
      <c r="N36" s="74"/>
      <c r="O36" s="74"/>
      <c r="P36" s="74"/>
      <c r="Q36" s="74"/>
      <c r="R36" s="74"/>
      <c r="S36" s="161" t="s">
        <v>276</v>
      </c>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row>
    <row r="37" spans="2:255" s="24" customFormat="1" ht="51">
      <c r="B37" s="42" t="s">
        <v>365</v>
      </c>
      <c r="C37" s="39" t="s">
        <v>413</v>
      </c>
      <c r="D37" s="147">
        <v>3</v>
      </c>
      <c r="E37" s="11" t="str">
        <f t="shared" si="0"/>
        <v> </v>
      </c>
      <c r="F37" s="11" t="str">
        <f t="shared" si="3"/>
        <v> </v>
      </c>
      <c r="G37" s="11">
        <f t="shared" si="4"/>
        <v>3</v>
      </c>
      <c r="H37" s="74"/>
      <c r="I37" s="74"/>
      <c r="J37" s="74"/>
      <c r="K37" s="74"/>
      <c r="L37" s="74"/>
      <c r="M37" s="74"/>
      <c r="N37" s="74"/>
      <c r="O37" s="74"/>
      <c r="P37" s="74"/>
      <c r="Q37" s="74"/>
      <c r="R37" s="74"/>
      <c r="S37" s="161" t="s">
        <v>276</v>
      </c>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row>
    <row r="38" spans="2:19" ht="63.75">
      <c r="B38" s="43" t="s">
        <v>366</v>
      </c>
      <c r="C38" s="39" t="s">
        <v>414</v>
      </c>
      <c r="D38" s="147">
        <v>3</v>
      </c>
      <c r="E38" s="11" t="str">
        <f t="shared" si="0"/>
        <v> </v>
      </c>
      <c r="F38" s="11" t="str">
        <f t="shared" si="3"/>
        <v> </v>
      </c>
      <c r="G38" s="11">
        <f t="shared" si="4"/>
        <v>3</v>
      </c>
      <c r="H38" s="75"/>
      <c r="I38" s="75"/>
      <c r="J38" s="75"/>
      <c r="K38" s="75"/>
      <c r="L38" s="75"/>
      <c r="M38" s="75"/>
      <c r="N38" s="75"/>
      <c r="O38" s="75"/>
      <c r="P38" s="75"/>
      <c r="Q38" s="75"/>
      <c r="R38" s="74"/>
      <c r="S38" s="163" t="s">
        <v>276</v>
      </c>
    </row>
  </sheetData>
  <sheetProtection/>
  <mergeCells count="12">
    <mergeCell ref="C1:J1"/>
    <mergeCell ref="C2:J2"/>
    <mergeCell ref="C3:J3"/>
    <mergeCell ref="J5:L5"/>
    <mergeCell ref="H5:H6"/>
    <mergeCell ref="C5:C6"/>
    <mergeCell ref="D5:D6"/>
    <mergeCell ref="E5:E6"/>
    <mergeCell ref="F5:F6"/>
    <mergeCell ref="G5:G6"/>
    <mergeCell ref="P5:R5"/>
    <mergeCell ref="M5:O5"/>
  </mergeCells>
  <hyperlinks>
    <hyperlink ref="P4" location="'Quadro Pontuacao'!A1" display="Quadro de pontuação"/>
  </hyperlinks>
  <printOptions/>
  <pageMargins left="0.75" right="0.75" top="1" bottom="1" header="0.492125985" footer="0.49212598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Plan5"/>
  <dimension ref="A1:S87"/>
  <sheetViews>
    <sheetView showGridLines="0" zoomScalePageLayoutView="0" workbookViewId="0" topLeftCell="A1">
      <selection activeCell="O4" sqref="O4"/>
    </sheetView>
  </sheetViews>
  <sheetFormatPr defaultColWidth="9.140625" defaultRowHeight="15"/>
  <cols>
    <col min="1" max="1" width="2.28125" style="32" bestFit="1" customWidth="1"/>
    <col min="2" max="2" width="44.28125" style="32" customWidth="1"/>
    <col min="3" max="3" width="10.28125" style="139" customWidth="1"/>
    <col min="4" max="4" width="8.57421875" style="32" hidden="1" customWidth="1"/>
    <col min="5" max="5" width="8.7109375" style="32" hidden="1" customWidth="1"/>
    <col min="6" max="6" width="9.421875" style="32" hidden="1" customWidth="1"/>
    <col min="7" max="7" width="5.8515625" style="32" customWidth="1"/>
    <col min="8" max="8" width="6.421875" style="32" customWidth="1"/>
    <col min="9" max="9" width="5.57421875" style="32" customWidth="1"/>
    <col min="10" max="10" width="6.57421875" style="32" customWidth="1"/>
    <col min="11" max="11" width="5.00390625" style="32" customWidth="1"/>
    <col min="12" max="13" width="4.7109375" style="32" customWidth="1"/>
    <col min="14" max="14" width="4.421875" style="32" customWidth="1"/>
    <col min="15" max="15" width="4.57421875" style="32" customWidth="1"/>
    <col min="16" max="16" width="5.7109375" style="32" customWidth="1"/>
    <col min="17" max="17" width="8.00390625" style="32" customWidth="1"/>
    <col min="18" max="18" width="9.140625" style="32" customWidth="1"/>
    <col min="19" max="19" width="0" style="32" hidden="1" customWidth="1"/>
    <col min="20" max="16384" width="9.140625" style="32" customWidth="1"/>
  </cols>
  <sheetData>
    <row r="1" spans="2:9" ht="12.75">
      <c r="B1" s="475" t="s">
        <v>481</v>
      </c>
      <c r="C1" s="475"/>
      <c r="D1" s="475"/>
      <c r="E1" s="475"/>
      <c r="F1" s="475"/>
      <c r="G1" s="475"/>
      <c r="H1" s="475"/>
      <c r="I1" s="475"/>
    </row>
    <row r="2" spans="2:9" ht="12.75">
      <c r="B2" s="476" t="s">
        <v>482</v>
      </c>
      <c r="C2" s="476"/>
      <c r="D2" s="476"/>
      <c r="E2" s="476"/>
      <c r="F2" s="476"/>
      <c r="G2" s="476"/>
      <c r="H2" s="476"/>
      <c r="I2" s="476"/>
    </row>
    <row r="3" spans="2:9" ht="12.75">
      <c r="B3" s="476" t="s">
        <v>483</v>
      </c>
      <c r="C3" s="476"/>
      <c r="D3" s="476"/>
      <c r="E3" s="476"/>
      <c r="F3" s="476"/>
      <c r="G3" s="476"/>
      <c r="H3" s="476"/>
      <c r="I3" s="476"/>
    </row>
    <row r="4" spans="2:15" ht="16.5" customHeight="1">
      <c r="B4" s="59"/>
      <c r="C4" s="116"/>
      <c r="D4" s="58"/>
      <c r="E4" s="58"/>
      <c r="F4" s="58"/>
      <c r="G4" s="58"/>
      <c r="H4" s="58"/>
      <c r="I4" s="58"/>
      <c r="O4" s="132" t="s">
        <v>293</v>
      </c>
    </row>
    <row r="5" spans="1:19" ht="33.75">
      <c r="A5" s="150"/>
      <c r="B5" s="477" t="s">
        <v>490</v>
      </c>
      <c r="C5" s="460" t="s">
        <v>337</v>
      </c>
      <c r="D5" s="472" t="s">
        <v>480</v>
      </c>
      <c r="E5" s="472" t="s">
        <v>525</v>
      </c>
      <c r="F5" s="471" t="s">
        <v>291</v>
      </c>
      <c r="G5" s="471" t="s">
        <v>321</v>
      </c>
      <c r="H5" s="37" t="s">
        <v>322</v>
      </c>
      <c r="I5" s="465" t="s">
        <v>323</v>
      </c>
      <c r="J5" s="466"/>
      <c r="K5" s="467"/>
      <c r="L5" s="468" t="s">
        <v>324</v>
      </c>
      <c r="M5" s="469"/>
      <c r="N5" s="470"/>
      <c r="O5" s="465" t="s">
        <v>325</v>
      </c>
      <c r="P5" s="466"/>
      <c r="Q5" s="467"/>
      <c r="R5" s="38" t="s">
        <v>326</v>
      </c>
      <c r="S5" s="479" t="s">
        <v>488</v>
      </c>
    </row>
    <row r="6" spans="1:19" ht="12.75">
      <c r="A6" s="151"/>
      <c r="B6" s="478"/>
      <c r="C6" s="461"/>
      <c r="D6" s="482"/>
      <c r="E6" s="482"/>
      <c r="F6" s="472"/>
      <c r="G6" s="472"/>
      <c r="H6" s="134" t="s">
        <v>327</v>
      </c>
      <c r="I6" s="134" t="s">
        <v>328</v>
      </c>
      <c r="J6" s="134" t="s">
        <v>329</v>
      </c>
      <c r="K6" s="134" t="s">
        <v>330</v>
      </c>
      <c r="L6" s="134" t="s">
        <v>331</v>
      </c>
      <c r="M6" s="134" t="s">
        <v>332</v>
      </c>
      <c r="N6" s="134" t="s">
        <v>333</v>
      </c>
      <c r="O6" s="134" t="s">
        <v>334</v>
      </c>
      <c r="P6" s="134" t="s">
        <v>335</v>
      </c>
      <c r="Q6" s="134" t="s">
        <v>336</v>
      </c>
      <c r="R6" s="165">
        <v>1</v>
      </c>
      <c r="S6" s="480"/>
    </row>
    <row r="7" spans="1:19" ht="15.75">
      <c r="A7" s="152"/>
      <c r="B7" s="154" t="s">
        <v>491</v>
      </c>
      <c r="C7" s="166"/>
      <c r="D7" s="167"/>
      <c r="E7" s="167"/>
      <c r="F7" s="167"/>
      <c r="G7" s="167"/>
      <c r="H7" s="167"/>
      <c r="I7" s="167"/>
      <c r="J7" s="167"/>
      <c r="K7" s="167"/>
      <c r="L7" s="167"/>
      <c r="M7" s="167"/>
      <c r="N7" s="167"/>
      <c r="O7" s="167"/>
      <c r="P7" s="167"/>
      <c r="Q7" s="167"/>
      <c r="R7" s="168"/>
      <c r="S7" s="481"/>
    </row>
    <row r="8" spans="1:19" s="35" customFormat="1" ht="52.5" customHeight="1">
      <c r="A8" s="45" t="s">
        <v>273</v>
      </c>
      <c r="B8" s="50" t="s">
        <v>455</v>
      </c>
      <c r="C8" s="135">
        <v>2</v>
      </c>
      <c r="D8" s="11" t="str">
        <f>IF($G8="X",C8," ")</f>
        <v> </v>
      </c>
      <c r="E8" s="11" t="str">
        <f>IF($H8="X",0,IF($I8="X",C8*0.1,IF($J8="x",C8*0.2,IF($K8="x",C8*0.3,IF($L8="x",C8*0.4,IF($M8="x",C8*0.5,IF($N8="x",C8*0.6," ")))))))</f>
        <v> </v>
      </c>
      <c r="F8" s="11">
        <f>IF($O8="X",C8*0.7,IF($P8="X",C8*0.8,IF($Q8="X",C8*0.9,IF($R8="X",C8," "))))</f>
        <v>2</v>
      </c>
      <c r="G8" s="49"/>
      <c r="H8" s="49"/>
      <c r="I8" s="49"/>
      <c r="J8" s="49"/>
      <c r="K8" s="49"/>
      <c r="L8" s="49"/>
      <c r="M8" s="49"/>
      <c r="N8" s="49"/>
      <c r="O8" s="49"/>
      <c r="P8" s="49"/>
      <c r="Q8" s="42"/>
      <c r="R8" s="140" t="s">
        <v>274</v>
      </c>
      <c r="S8" s="30">
        <f>IF(D8&lt;&gt;" ",D8,IF(E8&lt;&gt;" ",E8,IF(F8&lt;&gt;" ",F8,0)))</f>
        <v>2</v>
      </c>
    </row>
    <row r="9" spans="1:19" s="35" customFormat="1" ht="25.5">
      <c r="A9" s="45" t="s">
        <v>275</v>
      </c>
      <c r="B9" s="50" t="s">
        <v>456</v>
      </c>
      <c r="C9" s="135">
        <v>2</v>
      </c>
      <c r="D9" s="11" t="str">
        <f aca="true" t="shared" si="0" ref="D9:D35">IF($G9="X",C9," ")</f>
        <v> </v>
      </c>
      <c r="E9" s="11" t="str">
        <f aca="true" t="shared" si="1" ref="E9:E19">IF($H9="X",0,IF($I9="X",C9*0.1,IF($J9="x",C9*0.2,IF($K9="x",C9*0.3,IF($L9="x",C9*0.4,IF($M9="x",C9*0.5,IF($N9="x",C9*0.6," ")))))))</f>
        <v> </v>
      </c>
      <c r="F9" s="11">
        <f aca="true" t="shared" si="2" ref="F9:F19">IF($O9="X",C9*0.7,IF($P9="X",C9*0.8,IF($Q9="X",C9*0.9,IF($R9="X",C9," "))))</f>
        <v>2</v>
      </c>
      <c r="G9" s="49"/>
      <c r="H9" s="49"/>
      <c r="I9" s="49"/>
      <c r="J9" s="49"/>
      <c r="K9" s="49"/>
      <c r="L9" s="49"/>
      <c r="M9" s="49"/>
      <c r="N9" s="49"/>
      <c r="O9" s="49"/>
      <c r="P9" s="49"/>
      <c r="Q9" s="42"/>
      <c r="R9" s="140" t="s">
        <v>274</v>
      </c>
      <c r="S9" s="30">
        <f aca="true" t="shared" si="3" ref="S9:S35">IF(D9&lt;&gt;" ",D9,IF(E9&lt;&gt;" ",E9,IF(F9&lt;&gt;" ",F9,0)))</f>
        <v>2</v>
      </c>
    </row>
    <row r="10" spans="1:19" s="35" customFormat="1" ht="51">
      <c r="A10" s="45" t="s">
        <v>277</v>
      </c>
      <c r="B10" s="51" t="s">
        <v>457</v>
      </c>
      <c r="C10" s="135">
        <v>3</v>
      </c>
      <c r="D10" s="11" t="str">
        <f t="shared" si="0"/>
        <v> </v>
      </c>
      <c r="E10" s="11" t="str">
        <f t="shared" si="1"/>
        <v> </v>
      </c>
      <c r="F10" s="11">
        <f t="shared" si="2"/>
        <v>3</v>
      </c>
      <c r="G10" s="49"/>
      <c r="H10" s="49"/>
      <c r="I10" s="49"/>
      <c r="J10" s="49"/>
      <c r="K10" s="49"/>
      <c r="L10" s="49"/>
      <c r="M10" s="49"/>
      <c r="N10" s="49"/>
      <c r="O10" s="49"/>
      <c r="P10" s="49"/>
      <c r="Q10" s="42"/>
      <c r="R10" s="140" t="s">
        <v>274</v>
      </c>
      <c r="S10" s="30">
        <f t="shared" si="3"/>
        <v>3</v>
      </c>
    </row>
    <row r="11" spans="1:19" s="46" customFormat="1" ht="25.5">
      <c r="A11" s="45" t="s">
        <v>278</v>
      </c>
      <c r="B11" s="51" t="s">
        <v>458</v>
      </c>
      <c r="C11" s="136">
        <v>2</v>
      </c>
      <c r="D11" s="11" t="str">
        <f t="shared" si="0"/>
        <v> </v>
      </c>
      <c r="E11" s="11" t="str">
        <f t="shared" si="1"/>
        <v> </v>
      </c>
      <c r="F11" s="11">
        <f t="shared" si="2"/>
        <v>2</v>
      </c>
      <c r="G11" s="54"/>
      <c r="H11" s="54"/>
      <c r="I11" s="54"/>
      <c r="J11" s="54"/>
      <c r="K11" s="54"/>
      <c r="L11" s="54"/>
      <c r="M11" s="54"/>
      <c r="N11" s="54"/>
      <c r="O11" s="54"/>
      <c r="P11" s="54"/>
      <c r="Q11" s="53"/>
      <c r="R11" s="141" t="s">
        <v>274</v>
      </c>
      <c r="S11" s="30">
        <f t="shared" si="3"/>
        <v>2</v>
      </c>
    </row>
    <row r="12" spans="1:19" s="46" customFormat="1" ht="51">
      <c r="A12" s="45" t="s">
        <v>279</v>
      </c>
      <c r="B12" s="51" t="s">
        <v>459</v>
      </c>
      <c r="C12" s="136">
        <v>5</v>
      </c>
      <c r="D12" s="11" t="str">
        <f t="shared" si="0"/>
        <v> </v>
      </c>
      <c r="E12" s="11" t="str">
        <f t="shared" si="1"/>
        <v> </v>
      </c>
      <c r="F12" s="11">
        <f t="shared" si="2"/>
        <v>5</v>
      </c>
      <c r="G12" s="54"/>
      <c r="H12" s="54"/>
      <c r="I12" s="54"/>
      <c r="J12" s="54"/>
      <c r="K12" s="54"/>
      <c r="L12" s="54"/>
      <c r="M12" s="54"/>
      <c r="N12" s="54"/>
      <c r="O12" s="54"/>
      <c r="P12" s="54"/>
      <c r="Q12" s="53"/>
      <c r="R12" s="141" t="s">
        <v>274</v>
      </c>
      <c r="S12" s="30">
        <f t="shared" si="3"/>
        <v>5</v>
      </c>
    </row>
    <row r="13" spans="1:19" s="46" customFormat="1" ht="23.25">
      <c r="A13" s="45" t="s">
        <v>280</v>
      </c>
      <c r="B13" s="51" t="s">
        <v>460</v>
      </c>
      <c r="C13" s="136">
        <v>2</v>
      </c>
      <c r="D13" s="11" t="str">
        <f t="shared" si="0"/>
        <v> </v>
      </c>
      <c r="E13" s="11" t="str">
        <f t="shared" si="1"/>
        <v> </v>
      </c>
      <c r="F13" s="11">
        <f t="shared" si="2"/>
        <v>2</v>
      </c>
      <c r="G13" s="54"/>
      <c r="H13" s="54"/>
      <c r="I13" s="54"/>
      <c r="J13" s="54"/>
      <c r="K13" s="54"/>
      <c r="L13" s="54"/>
      <c r="M13" s="54"/>
      <c r="N13" s="54"/>
      <c r="O13" s="54"/>
      <c r="P13" s="54"/>
      <c r="Q13" s="53"/>
      <c r="R13" s="141" t="s">
        <v>274</v>
      </c>
      <c r="S13" s="30">
        <f t="shared" si="3"/>
        <v>2</v>
      </c>
    </row>
    <row r="14" spans="1:19" s="46" customFormat="1" ht="25.5">
      <c r="A14" s="45" t="s">
        <v>281</v>
      </c>
      <c r="B14" s="51" t="s">
        <v>461</v>
      </c>
      <c r="C14" s="136">
        <v>2</v>
      </c>
      <c r="D14" s="11" t="str">
        <f t="shared" si="0"/>
        <v> </v>
      </c>
      <c r="E14" s="11" t="str">
        <f t="shared" si="1"/>
        <v> </v>
      </c>
      <c r="F14" s="11">
        <f t="shared" si="2"/>
        <v>2</v>
      </c>
      <c r="G14" s="54"/>
      <c r="H14" s="54"/>
      <c r="I14" s="54"/>
      <c r="J14" s="54"/>
      <c r="K14" s="54"/>
      <c r="L14" s="54"/>
      <c r="M14" s="54"/>
      <c r="N14" s="54"/>
      <c r="O14" s="54"/>
      <c r="P14" s="54"/>
      <c r="Q14" s="53"/>
      <c r="R14" s="141" t="s">
        <v>274</v>
      </c>
      <c r="S14" s="30">
        <f t="shared" si="3"/>
        <v>2</v>
      </c>
    </row>
    <row r="15" spans="1:19" s="46" customFormat="1" ht="38.25">
      <c r="A15" s="45" t="s">
        <v>283</v>
      </c>
      <c r="B15" s="51" t="s">
        <v>462</v>
      </c>
      <c r="C15" s="136">
        <v>3</v>
      </c>
      <c r="D15" s="11" t="str">
        <f t="shared" si="0"/>
        <v> </v>
      </c>
      <c r="E15" s="11" t="str">
        <f t="shared" si="1"/>
        <v> </v>
      </c>
      <c r="F15" s="11">
        <f t="shared" si="2"/>
        <v>3</v>
      </c>
      <c r="G15" s="54"/>
      <c r="H15" s="54"/>
      <c r="I15" s="54"/>
      <c r="J15" s="54"/>
      <c r="K15" s="54"/>
      <c r="L15" s="54"/>
      <c r="M15" s="54"/>
      <c r="N15" s="54"/>
      <c r="O15" s="54"/>
      <c r="P15" s="54"/>
      <c r="Q15" s="53"/>
      <c r="R15" s="141" t="s">
        <v>274</v>
      </c>
      <c r="S15" s="30">
        <f t="shared" si="3"/>
        <v>3</v>
      </c>
    </row>
    <row r="16" spans="1:19" s="46" customFormat="1" ht="51">
      <c r="A16" s="45" t="s">
        <v>284</v>
      </c>
      <c r="B16" s="51" t="s">
        <v>463</v>
      </c>
      <c r="C16" s="136">
        <v>2</v>
      </c>
      <c r="D16" s="11" t="str">
        <f t="shared" si="0"/>
        <v> </v>
      </c>
      <c r="E16" s="11" t="str">
        <f t="shared" si="1"/>
        <v> </v>
      </c>
      <c r="F16" s="11">
        <f t="shared" si="2"/>
        <v>2</v>
      </c>
      <c r="G16" s="54"/>
      <c r="H16" s="54"/>
      <c r="I16" s="54"/>
      <c r="J16" s="54"/>
      <c r="K16" s="54"/>
      <c r="L16" s="54"/>
      <c r="M16" s="54"/>
      <c r="N16" s="54"/>
      <c r="O16" s="54"/>
      <c r="P16" s="54"/>
      <c r="Q16" s="53"/>
      <c r="R16" s="141" t="s">
        <v>274</v>
      </c>
      <c r="S16" s="30">
        <f t="shared" si="3"/>
        <v>2</v>
      </c>
    </row>
    <row r="17" spans="1:19" s="46" customFormat="1" ht="89.25">
      <c r="A17" s="45" t="s">
        <v>285</v>
      </c>
      <c r="B17" s="51" t="s">
        <v>464</v>
      </c>
      <c r="C17" s="136">
        <v>3</v>
      </c>
      <c r="D17" s="11" t="str">
        <f t="shared" si="0"/>
        <v> </v>
      </c>
      <c r="E17" s="11" t="str">
        <f t="shared" si="1"/>
        <v> </v>
      </c>
      <c r="F17" s="11">
        <f t="shared" si="2"/>
        <v>3</v>
      </c>
      <c r="G17" s="54"/>
      <c r="H17" s="54"/>
      <c r="I17" s="54"/>
      <c r="J17" s="54"/>
      <c r="K17" s="54"/>
      <c r="L17" s="54"/>
      <c r="M17" s="54"/>
      <c r="N17" s="54"/>
      <c r="O17" s="54"/>
      <c r="P17" s="54"/>
      <c r="Q17" s="53"/>
      <c r="R17" s="141" t="s">
        <v>274</v>
      </c>
      <c r="S17" s="30">
        <f t="shared" si="3"/>
        <v>3</v>
      </c>
    </row>
    <row r="18" spans="1:19" s="46" customFormat="1" ht="38.25">
      <c r="A18" s="45" t="s">
        <v>302</v>
      </c>
      <c r="B18" s="51" t="s">
        <v>465</v>
      </c>
      <c r="C18" s="136">
        <v>2</v>
      </c>
      <c r="D18" s="11" t="str">
        <f t="shared" si="0"/>
        <v> </v>
      </c>
      <c r="E18" s="11" t="str">
        <f t="shared" si="1"/>
        <v> </v>
      </c>
      <c r="F18" s="11">
        <f t="shared" si="2"/>
        <v>2</v>
      </c>
      <c r="G18" s="54"/>
      <c r="H18" s="54"/>
      <c r="I18" s="54"/>
      <c r="J18" s="54"/>
      <c r="K18" s="54"/>
      <c r="L18" s="54"/>
      <c r="M18" s="54"/>
      <c r="N18" s="54"/>
      <c r="O18" s="54"/>
      <c r="P18" s="54"/>
      <c r="Q18" s="53"/>
      <c r="R18" s="141" t="s">
        <v>274</v>
      </c>
      <c r="S18" s="30">
        <f t="shared" si="3"/>
        <v>2</v>
      </c>
    </row>
    <row r="19" spans="1:19" s="46" customFormat="1" ht="63.75">
      <c r="A19" s="45" t="s">
        <v>304</v>
      </c>
      <c r="B19" s="51" t="s">
        <v>466</v>
      </c>
      <c r="C19" s="136">
        <v>2</v>
      </c>
      <c r="D19" s="11" t="str">
        <f t="shared" si="0"/>
        <v> </v>
      </c>
      <c r="E19" s="11" t="str">
        <f t="shared" si="1"/>
        <v> </v>
      </c>
      <c r="F19" s="11">
        <f t="shared" si="2"/>
        <v>2</v>
      </c>
      <c r="G19" s="54"/>
      <c r="H19" s="54"/>
      <c r="I19" s="54"/>
      <c r="J19" s="54"/>
      <c r="K19" s="54"/>
      <c r="L19" s="54"/>
      <c r="M19" s="54"/>
      <c r="N19" s="54"/>
      <c r="O19" s="54"/>
      <c r="P19" s="54"/>
      <c r="Q19" s="53"/>
      <c r="R19" s="141" t="s">
        <v>274</v>
      </c>
      <c r="S19" s="30">
        <f t="shared" si="3"/>
        <v>2</v>
      </c>
    </row>
    <row r="20" spans="1:19" s="46" customFormat="1" ht="23.25">
      <c r="A20" s="148"/>
      <c r="B20" s="149" t="s">
        <v>88</v>
      </c>
      <c r="C20" s="169"/>
      <c r="D20" s="170"/>
      <c r="E20" s="170"/>
      <c r="F20" s="170"/>
      <c r="G20" s="171"/>
      <c r="H20" s="171"/>
      <c r="I20" s="171"/>
      <c r="J20" s="171"/>
      <c r="K20" s="171"/>
      <c r="L20" s="171"/>
      <c r="M20" s="171"/>
      <c r="N20" s="171"/>
      <c r="O20" s="171"/>
      <c r="P20" s="171"/>
      <c r="Q20" s="172"/>
      <c r="R20" s="173"/>
      <c r="S20" s="55"/>
    </row>
    <row r="21" spans="1:19" s="46" customFormat="1" ht="25.5">
      <c r="A21" s="65" t="s">
        <v>273</v>
      </c>
      <c r="B21" s="66" t="s">
        <v>467</v>
      </c>
      <c r="C21" s="136">
        <v>2</v>
      </c>
      <c r="D21" s="11" t="str">
        <f t="shared" si="0"/>
        <v> </v>
      </c>
      <c r="E21" s="11" t="str">
        <f>IF($H21="X",0,IF($I21="X",C21*0.1,IF($J21="x",C21*0.2,IF($K21="x",C21*0.3,IF($L21="x",C21*0.4,IF($M21="x",C21*0.5,IF($N21="x",C21*0.6," ")))))))</f>
        <v> </v>
      </c>
      <c r="F21" s="11">
        <f>IF($O21="X",C21*0.7,IF($P21="X",C21*0.8,IF($Q21="X",C21*0.9,IF($R21="X",C21," "))))</f>
        <v>2</v>
      </c>
      <c r="G21" s="54"/>
      <c r="H21" s="54"/>
      <c r="I21" s="54"/>
      <c r="J21" s="54"/>
      <c r="K21" s="54"/>
      <c r="L21" s="54"/>
      <c r="M21" s="54"/>
      <c r="N21" s="54"/>
      <c r="O21" s="54"/>
      <c r="P21" s="54"/>
      <c r="Q21" s="42"/>
      <c r="R21" s="67" t="s">
        <v>276</v>
      </c>
      <c r="S21" s="30">
        <f t="shared" si="3"/>
        <v>2</v>
      </c>
    </row>
    <row r="22" spans="1:19" s="46" customFormat="1" ht="63.75">
      <c r="A22" s="65" t="s">
        <v>275</v>
      </c>
      <c r="B22" s="66" t="s">
        <v>89</v>
      </c>
      <c r="C22" s="136">
        <v>3</v>
      </c>
      <c r="D22" s="11" t="str">
        <f t="shared" si="0"/>
        <v> </v>
      </c>
      <c r="E22" s="11" t="str">
        <f aca="true" t="shared" si="4" ref="E22:E35">IF($H22="X",0,IF($I22="X",C22*0.1,IF($J22="x",C22*0.2,IF($K22="x",C22*0.3,IF($L22="x",C22*0.4,IF($M22="x",C22*0.5,IF($N22="x",C22*0.6," ")))))))</f>
        <v> </v>
      </c>
      <c r="F22" s="11">
        <f aca="true" t="shared" si="5" ref="F22:F35">IF($O22="X",C22*0.7,IF($P22="X",C22*0.8,IF($Q22="X",C22*0.9,IF($R22="X",C22," "))))</f>
        <v>3</v>
      </c>
      <c r="G22" s="54"/>
      <c r="H22" s="54"/>
      <c r="I22" s="54"/>
      <c r="J22" s="54"/>
      <c r="K22" s="54"/>
      <c r="L22" s="54"/>
      <c r="M22" s="54"/>
      <c r="N22" s="54"/>
      <c r="O22" s="54"/>
      <c r="P22" s="54"/>
      <c r="Q22" s="42"/>
      <c r="R22" s="67" t="s">
        <v>276</v>
      </c>
      <c r="S22" s="30">
        <f t="shared" si="3"/>
        <v>3</v>
      </c>
    </row>
    <row r="23" spans="1:19" s="46" customFormat="1" ht="51">
      <c r="A23" s="65" t="s">
        <v>277</v>
      </c>
      <c r="B23" s="66" t="s">
        <v>90</v>
      </c>
      <c r="C23" s="136">
        <v>2.5</v>
      </c>
      <c r="D23" s="11" t="str">
        <f t="shared" si="0"/>
        <v> </v>
      </c>
      <c r="E23" s="11" t="str">
        <f t="shared" si="4"/>
        <v> </v>
      </c>
      <c r="F23" s="11">
        <f t="shared" si="5"/>
        <v>2.5</v>
      </c>
      <c r="G23" s="54"/>
      <c r="H23" s="54"/>
      <c r="I23" s="54"/>
      <c r="J23" s="54"/>
      <c r="K23" s="54"/>
      <c r="L23" s="54"/>
      <c r="M23" s="54"/>
      <c r="N23" s="54"/>
      <c r="O23" s="54"/>
      <c r="P23" s="54"/>
      <c r="Q23" s="42"/>
      <c r="R23" s="67" t="s">
        <v>276</v>
      </c>
      <c r="S23" s="30">
        <f t="shared" si="3"/>
        <v>2.5</v>
      </c>
    </row>
    <row r="24" spans="1:19" s="46" customFormat="1" ht="63.75">
      <c r="A24" s="65" t="s">
        <v>278</v>
      </c>
      <c r="B24" s="66" t="s">
        <v>468</v>
      </c>
      <c r="C24" s="136">
        <v>2.5</v>
      </c>
      <c r="D24" s="11" t="str">
        <f t="shared" si="0"/>
        <v> </v>
      </c>
      <c r="E24" s="11" t="str">
        <f t="shared" si="4"/>
        <v> </v>
      </c>
      <c r="F24" s="11">
        <f t="shared" si="5"/>
        <v>2.5</v>
      </c>
      <c r="G24" s="54"/>
      <c r="H24" s="54"/>
      <c r="I24" s="54"/>
      <c r="J24" s="54"/>
      <c r="K24" s="54"/>
      <c r="L24" s="54"/>
      <c r="M24" s="54"/>
      <c r="N24" s="54"/>
      <c r="O24" s="54"/>
      <c r="P24" s="54"/>
      <c r="Q24" s="53"/>
      <c r="R24" s="68" t="s">
        <v>276</v>
      </c>
      <c r="S24" s="30">
        <f t="shared" si="3"/>
        <v>2.5</v>
      </c>
    </row>
    <row r="25" spans="1:19" s="46" customFormat="1" ht="51">
      <c r="A25" s="65" t="s">
        <v>279</v>
      </c>
      <c r="B25" s="66" t="s">
        <v>469</v>
      </c>
      <c r="C25" s="136">
        <v>2</v>
      </c>
      <c r="D25" s="11" t="str">
        <f t="shared" si="0"/>
        <v> </v>
      </c>
      <c r="E25" s="11" t="str">
        <f t="shared" si="4"/>
        <v> </v>
      </c>
      <c r="F25" s="11">
        <f t="shared" si="5"/>
        <v>2</v>
      </c>
      <c r="G25" s="54"/>
      <c r="H25" s="54"/>
      <c r="I25" s="54"/>
      <c r="J25" s="54"/>
      <c r="K25" s="54"/>
      <c r="L25" s="54"/>
      <c r="M25" s="54"/>
      <c r="N25" s="54"/>
      <c r="O25" s="54"/>
      <c r="P25" s="54"/>
      <c r="Q25" s="53"/>
      <c r="R25" s="68" t="s">
        <v>276</v>
      </c>
      <c r="S25" s="30">
        <f t="shared" si="3"/>
        <v>2</v>
      </c>
    </row>
    <row r="26" spans="1:19" s="46" customFormat="1" ht="38.25">
      <c r="A26" s="65" t="s">
        <v>280</v>
      </c>
      <c r="B26" s="66" t="s">
        <v>470</v>
      </c>
      <c r="C26" s="136">
        <v>2.5</v>
      </c>
      <c r="D26" s="11" t="str">
        <f t="shared" si="0"/>
        <v> </v>
      </c>
      <c r="E26" s="11" t="str">
        <f t="shared" si="4"/>
        <v> </v>
      </c>
      <c r="F26" s="11">
        <f t="shared" si="5"/>
        <v>2.5</v>
      </c>
      <c r="G26" s="54"/>
      <c r="H26" s="54"/>
      <c r="I26" s="54"/>
      <c r="J26" s="54"/>
      <c r="K26" s="54"/>
      <c r="L26" s="54"/>
      <c r="M26" s="54"/>
      <c r="N26" s="54"/>
      <c r="O26" s="54"/>
      <c r="P26" s="54"/>
      <c r="Q26" s="53"/>
      <c r="R26" s="68" t="s">
        <v>276</v>
      </c>
      <c r="S26" s="30">
        <f t="shared" si="3"/>
        <v>2.5</v>
      </c>
    </row>
    <row r="27" spans="1:19" s="46" customFormat="1" ht="38.25">
      <c r="A27" s="65" t="s">
        <v>281</v>
      </c>
      <c r="B27" s="66" t="s">
        <v>471</v>
      </c>
      <c r="C27" s="136">
        <v>2</v>
      </c>
      <c r="D27" s="11" t="str">
        <f t="shared" si="0"/>
        <v> </v>
      </c>
      <c r="E27" s="11" t="str">
        <f t="shared" si="4"/>
        <v> </v>
      </c>
      <c r="F27" s="11">
        <f t="shared" si="5"/>
        <v>2</v>
      </c>
      <c r="G27" s="54"/>
      <c r="H27" s="54"/>
      <c r="I27" s="54"/>
      <c r="J27" s="54"/>
      <c r="K27" s="54"/>
      <c r="L27" s="54"/>
      <c r="M27" s="54"/>
      <c r="N27" s="54"/>
      <c r="O27" s="54"/>
      <c r="P27" s="54"/>
      <c r="Q27" s="53"/>
      <c r="R27" s="68" t="s">
        <v>276</v>
      </c>
      <c r="S27" s="30">
        <f t="shared" si="3"/>
        <v>2</v>
      </c>
    </row>
    <row r="28" spans="1:19" s="46" customFormat="1" ht="51">
      <c r="A28" s="65" t="s">
        <v>283</v>
      </c>
      <c r="B28" s="66" t="s">
        <v>472</v>
      </c>
      <c r="C28" s="137">
        <v>2.5</v>
      </c>
      <c r="D28" s="11" t="str">
        <f t="shared" si="0"/>
        <v> </v>
      </c>
      <c r="E28" s="11" t="str">
        <f t="shared" si="4"/>
        <v> </v>
      </c>
      <c r="F28" s="11">
        <f t="shared" si="5"/>
        <v>2.5</v>
      </c>
      <c r="G28" s="53"/>
      <c r="H28" s="53"/>
      <c r="I28" s="53"/>
      <c r="J28" s="53"/>
      <c r="K28" s="53"/>
      <c r="L28" s="53"/>
      <c r="M28" s="53"/>
      <c r="N28" s="53"/>
      <c r="O28" s="53"/>
      <c r="P28" s="53"/>
      <c r="Q28" s="53"/>
      <c r="R28" s="69" t="s">
        <v>274</v>
      </c>
      <c r="S28" s="30">
        <f t="shared" si="3"/>
        <v>2.5</v>
      </c>
    </row>
    <row r="29" spans="1:19" s="46" customFormat="1" ht="51">
      <c r="A29" s="65" t="s">
        <v>284</v>
      </c>
      <c r="B29" s="66" t="s">
        <v>473</v>
      </c>
      <c r="C29" s="137">
        <v>1</v>
      </c>
      <c r="D29" s="11" t="str">
        <f t="shared" si="0"/>
        <v> </v>
      </c>
      <c r="E29" s="11" t="str">
        <f t="shared" si="4"/>
        <v> </v>
      </c>
      <c r="F29" s="11">
        <f t="shared" si="5"/>
        <v>1</v>
      </c>
      <c r="G29" s="53"/>
      <c r="H29" s="53"/>
      <c r="I29" s="53"/>
      <c r="J29" s="53"/>
      <c r="K29" s="53"/>
      <c r="L29" s="53"/>
      <c r="M29" s="53"/>
      <c r="N29" s="53"/>
      <c r="O29" s="53"/>
      <c r="P29" s="53"/>
      <c r="Q29" s="53"/>
      <c r="R29" s="69" t="s">
        <v>274</v>
      </c>
      <c r="S29" s="30">
        <f t="shared" si="3"/>
        <v>1</v>
      </c>
    </row>
    <row r="30" spans="1:19" s="46" customFormat="1" ht="51">
      <c r="A30" s="65" t="s">
        <v>285</v>
      </c>
      <c r="B30" s="66" t="s">
        <v>474</v>
      </c>
      <c r="C30" s="137">
        <v>1</v>
      </c>
      <c r="D30" s="11" t="str">
        <f t="shared" si="0"/>
        <v> </v>
      </c>
      <c r="E30" s="11" t="str">
        <f t="shared" si="4"/>
        <v> </v>
      </c>
      <c r="F30" s="11">
        <f t="shared" si="5"/>
        <v>1</v>
      </c>
      <c r="G30" s="53"/>
      <c r="H30" s="53"/>
      <c r="I30" s="53"/>
      <c r="J30" s="53"/>
      <c r="K30" s="53"/>
      <c r="L30" s="53"/>
      <c r="M30" s="53"/>
      <c r="N30" s="53"/>
      <c r="O30" s="53"/>
      <c r="P30" s="53"/>
      <c r="Q30" s="53"/>
      <c r="R30" s="69" t="s">
        <v>274</v>
      </c>
      <c r="S30" s="30">
        <f t="shared" si="3"/>
        <v>1</v>
      </c>
    </row>
    <row r="31" spans="1:19" s="46" customFormat="1" ht="51">
      <c r="A31" s="65" t="s">
        <v>302</v>
      </c>
      <c r="B31" s="66" t="s">
        <v>475</v>
      </c>
      <c r="C31" s="137">
        <v>1</v>
      </c>
      <c r="D31" s="11" t="str">
        <f t="shared" si="0"/>
        <v> </v>
      </c>
      <c r="E31" s="11" t="str">
        <f t="shared" si="4"/>
        <v> </v>
      </c>
      <c r="F31" s="11">
        <f t="shared" si="5"/>
        <v>1</v>
      </c>
      <c r="G31" s="53"/>
      <c r="H31" s="53"/>
      <c r="I31" s="53"/>
      <c r="J31" s="53"/>
      <c r="K31" s="53"/>
      <c r="L31" s="53"/>
      <c r="M31" s="53"/>
      <c r="N31" s="53"/>
      <c r="O31" s="53"/>
      <c r="P31" s="53"/>
      <c r="Q31" s="53"/>
      <c r="R31" s="69" t="s">
        <v>274</v>
      </c>
      <c r="S31" s="30">
        <f t="shared" si="3"/>
        <v>1</v>
      </c>
    </row>
    <row r="32" spans="1:19" s="46" customFormat="1" ht="63.75">
      <c r="A32" s="65" t="s">
        <v>304</v>
      </c>
      <c r="B32" s="66" t="s">
        <v>476</v>
      </c>
      <c r="C32" s="137">
        <v>2</v>
      </c>
      <c r="D32" s="11" t="str">
        <f t="shared" si="0"/>
        <v> </v>
      </c>
      <c r="E32" s="11" t="str">
        <f t="shared" si="4"/>
        <v> </v>
      </c>
      <c r="F32" s="11">
        <f t="shared" si="5"/>
        <v>2</v>
      </c>
      <c r="G32" s="53"/>
      <c r="H32" s="53"/>
      <c r="I32" s="53"/>
      <c r="J32" s="53"/>
      <c r="K32" s="53"/>
      <c r="L32" s="53"/>
      <c r="M32" s="53"/>
      <c r="N32" s="53"/>
      <c r="O32" s="53"/>
      <c r="P32" s="53"/>
      <c r="Q32" s="53"/>
      <c r="R32" s="69" t="s">
        <v>274</v>
      </c>
      <c r="S32" s="30">
        <f t="shared" si="3"/>
        <v>2</v>
      </c>
    </row>
    <row r="33" spans="1:19" s="46" customFormat="1" ht="38.25">
      <c r="A33" s="65" t="s">
        <v>354</v>
      </c>
      <c r="B33" s="66" t="s">
        <v>477</v>
      </c>
      <c r="C33" s="137">
        <v>2</v>
      </c>
      <c r="D33" s="11" t="str">
        <f t="shared" si="0"/>
        <v> </v>
      </c>
      <c r="E33" s="11" t="str">
        <f t="shared" si="4"/>
        <v> </v>
      </c>
      <c r="F33" s="11">
        <f t="shared" si="5"/>
        <v>2</v>
      </c>
      <c r="G33" s="53"/>
      <c r="H33" s="53"/>
      <c r="I33" s="53"/>
      <c r="J33" s="53"/>
      <c r="K33" s="53"/>
      <c r="L33" s="53"/>
      <c r="M33" s="53"/>
      <c r="N33" s="53"/>
      <c r="O33" s="53"/>
      <c r="P33" s="53"/>
      <c r="Q33" s="53"/>
      <c r="R33" s="69" t="s">
        <v>274</v>
      </c>
      <c r="S33" s="30">
        <f t="shared" si="3"/>
        <v>2</v>
      </c>
    </row>
    <row r="34" spans="1:19" s="46" customFormat="1" ht="38.25">
      <c r="A34" s="65" t="s">
        <v>355</v>
      </c>
      <c r="B34" s="66" t="s">
        <v>478</v>
      </c>
      <c r="C34" s="137">
        <v>2</v>
      </c>
      <c r="D34" s="11" t="str">
        <f t="shared" si="0"/>
        <v> </v>
      </c>
      <c r="E34" s="11" t="str">
        <f t="shared" si="4"/>
        <v> </v>
      </c>
      <c r="F34" s="11">
        <f t="shared" si="5"/>
        <v>2</v>
      </c>
      <c r="G34" s="53"/>
      <c r="H34" s="53"/>
      <c r="I34" s="53"/>
      <c r="J34" s="53"/>
      <c r="K34" s="53"/>
      <c r="L34" s="53"/>
      <c r="M34" s="53"/>
      <c r="N34" s="53"/>
      <c r="O34" s="53"/>
      <c r="P34" s="53"/>
      <c r="Q34" s="53"/>
      <c r="R34" s="69" t="s">
        <v>274</v>
      </c>
      <c r="S34" s="30">
        <f t="shared" si="3"/>
        <v>2</v>
      </c>
    </row>
    <row r="35" spans="1:19" s="46" customFormat="1" ht="63.75">
      <c r="A35" s="65" t="s">
        <v>357</v>
      </c>
      <c r="B35" s="66" t="s">
        <v>479</v>
      </c>
      <c r="C35" s="137">
        <v>2</v>
      </c>
      <c r="D35" s="11" t="str">
        <f t="shared" si="0"/>
        <v> </v>
      </c>
      <c r="E35" s="11" t="str">
        <f t="shared" si="4"/>
        <v> </v>
      </c>
      <c r="F35" s="11">
        <f t="shared" si="5"/>
        <v>2</v>
      </c>
      <c r="G35" s="53"/>
      <c r="H35" s="53"/>
      <c r="I35" s="53"/>
      <c r="J35" s="53"/>
      <c r="K35" s="53"/>
      <c r="L35" s="53"/>
      <c r="M35" s="53"/>
      <c r="N35" s="53"/>
      <c r="O35" s="53"/>
      <c r="P35" s="53"/>
      <c r="Q35" s="53"/>
      <c r="R35" s="69" t="s">
        <v>274</v>
      </c>
      <c r="S35" s="30">
        <f t="shared" si="3"/>
        <v>2</v>
      </c>
    </row>
    <row r="36" s="46" customFormat="1" ht="15.75">
      <c r="C36" s="138"/>
    </row>
    <row r="37" s="46" customFormat="1" ht="15.75">
      <c r="C37" s="138"/>
    </row>
    <row r="38" s="46" customFormat="1" ht="15.75">
      <c r="C38" s="138"/>
    </row>
    <row r="39" s="46" customFormat="1" ht="15.75">
      <c r="C39" s="138"/>
    </row>
    <row r="40" s="46" customFormat="1" ht="15.75">
      <c r="C40" s="138"/>
    </row>
    <row r="41" s="46" customFormat="1" ht="15.75">
      <c r="C41" s="138"/>
    </row>
    <row r="42" s="46" customFormat="1" ht="15.75">
      <c r="C42" s="138"/>
    </row>
    <row r="43" s="46" customFormat="1" ht="15.75">
      <c r="C43" s="138"/>
    </row>
    <row r="44" s="46" customFormat="1" ht="15.75">
      <c r="C44" s="138"/>
    </row>
    <row r="45" s="46" customFormat="1" ht="15.75">
      <c r="C45" s="138"/>
    </row>
    <row r="46" s="46" customFormat="1" ht="15.75">
      <c r="C46" s="138"/>
    </row>
    <row r="47" s="46" customFormat="1" ht="15.75">
      <c r="C47" s="138"/>
    </row>
    <row r="48" s="46" customFormat="1" ht="15.75">
      <c r="C48" s="138"/>
    </row>
    <row r="49" s="46" customFormat="1" ht="15.75">
      <c r="C49" s="138"/>
    </row>
    <row r="50" s="46" customFormat="1" ht="15.75">
      <c r="C50" s="138"/>
    </row>
    <row r="51" s="46" customFormat="1" ht="15.75">
      <c r="C51" s="138"/>
    </row>
    <row r="52" s="46" customFormat="1" ht="15.75">
      <c r="C52" s="138"/>
    </row>
    <row r="53" s="46" customFormat="1" ht="15.75">
      <c r="C53" s="138"/>
    </row>
    <row r="54" s="46" customFormat="1" ht="15.75">
      <c r="C54" s="138"/>
    </row>
    <row r="55" s="46" customFormat="1" ht="15.75">
      <c r="C55" s="138"/>
    </row>
    <row r="56" s="46" customFormat="1" ht="15.75">
      <c r="C56" s="138"/>
    </row>
    <row r="57" s="46" customFormat="1" ht="15.75">
      <c r="C57" s="138"/>
    </row>
    <row r="58" s="46" customFormat="1" ht="15.75">
      <c r="C58" s="138"/>
    </row>
    <row r="59" s="46" customFormat="1" ht="15.75">
      <c r="C59" s="138"/>
    </row>
    <row r="60" s="46" customFormat="1" ht="15.75">
      <c r="C60" s="138"/>
    </row>
    <row r="61" s="46" customFormat="1" ht="15.75">
      <c r="C61" s="138"/>
    </row>
    <row r="62" s="46" customFormat="1" ht="15.75">
      <c r="C62" s="138"/>
    </row>
    <row r="63" s="46" customFormat="1" ht="15.75">
      <c r="C63" s="138"/>
    </row>
    <row r="64" s="46" customFormat="1" ht="15.75">
      <c r="C64" s="138"/>
    </row>
    <row r="65" s="46" customFormat="1" ht="15.75">
      <c r="C65" s="138"/>
    </row>
    <row r="66" s="46" customFormat="1" ht="15.75">
      <c r="C66" s="138"/>
    </row>
    <row r="67" s="46" customFormat="1" ht="15.75">
      <c r="C67" s="138"/>
    </row>
    <row r="68" s="46" customFormat="1" ht="15.75">
      <c r="C68" s="138"/>
    </row>
    <row r="69" s="46" customFormat="1" ht="15.75">
      <c r="C69" s="138"/>
    </row>
    <row r="70" s="46" customFormat="1" ht="15.75">
      <c r="C70" s="138"/>
    </row>
    <row r="71" s="46" customFormat="1" ht="15.75">
      <c r="C71" s="138"/>
    </row>
    <row r="72" s="46" customFormat="1" ht="15.75">
      <c r="C72" s="138"/>
    </row>
    <row r="73" s="46" customFormat="1" ht="15.75">
      <c r="C73" s="138"/>
    </row>
    <row r="74" s="46" customFormat="1" ht="15.75">
      <c r="C74" s="138"/>
    </row>
    <row r="75" s="46" customFormat="1" ht="15.75">
      <c r="C75" s="138"/>
    </row>
    <row r="76" s="46" customFormat="1" ht="15.75">
      <c r="C76" s="138"/>
    </row>
    <row r="77" s="46" customFormat="1" ht="15.75">
      <c r="C77" s="138"/>
    </row>
    <row r="78" s="46" customFormat="1" ht="15.75">
      <c r="C78" s="138"/>
    </row>
    <row r="79" s="46" customFormat="1" ht="15.75">
      <c r="C79" s="138"/>
    </row>
    <row r="80" s="46" customFormat="1" ht="15.75">
      <c r="C80" s="138"/>
    </row>
    <row r="81" s="46" customFormat="1" ht="15.75">
      <c r="C81" s="138"/>
    </row>
    <row r="82" s="46" customFormat="1" ht="15.75">
      <c r="C82" s="138"/>
    </row>
    <row r="83" s="46" customFormat="1" ht="15.75">
      <c r="C83" s="138"/>
    </row>
    <row r="84" s="46" customFormat="1" ht="15.75">
      <c r="C84" s="138"/>
    </row>
    <row r="85" s="46" customFormat="1" ht="15.75">
      <c r="C85" s="138"/>
    </row>
    <row r="86" s="46" customFormat="1" ht="15.75">
      <c r="C86" s="138"/>
    </row>
    <row r="87" s="46" customFormat="1" ht="15.75">
      <c r="C87" s="138"/>
    </row>
  </sheetData>
  <sheetProtection formatRows="0" insertColumns="0" insertRows="0" insertHyperlinks="0" deleteColumns="0" deleteRows="0" sort="0" autoFilter="0" pivotTables="0"/>
  <mergeCells count="13">
    <mergeCell ref="L5:N5"/>
    <mergeCell ref="O5:Q5"/>
    <mergeCell ref="S5:S7"/>
    <mergeCell ref="D5:D6"/>
    <mergeCell ref="E5:E6"/>
    <mergeCell ref="F5:F6"/>
    <mergeCell ref="G5:G6"/>
    <mergeCell ref="B1:I1"/>
    <mergeCell ref="B2:I2"/>
    <mergeCell ref="B3:I3"/>
    <mergeCell ref="B5:B6"/>
    <mergeCell ref="C5:C6"/>
    <mergeCell ref="I5:K5"/>
  </mergeCells>
  <hyperlinks>
    <hyperlink ref="O4" location="'Quadro Pontuacao'!A1" display="Quadro de pontuação"/>
  </hyperlinks>
  <printOptions/>
  <pageMargins left="0.511811024" right="0.511811024" top="0.787401575" bottom="0.787401575"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Plan6"/>
  <dimension ref="A1:R34"/>
  <sheetViews>
    <sheetView showGridLines="0" zoomScalePageLayoutView="0" workbookViewId="0" topLeftCell="A1">
      <selection activeCell="B4" sqref="B4"/>
    </sheetView>
  </sheetViews>
  <sheetFormatPr defaultColWidth="9.140625" defaultRowHeight="15"/>
  <cols>
    <col min="1" max="1" width="2.28125" style="32" bestFit="1" customWidth="1"/>
    <col min="2" max="2" width="44.28125" style="32" customWidth="1"/>
    <col min="3" max="3" width="9.8515625" style="32" customWidth="1"/>
    <col min="4" max="4" width="8.57421875" style="32" hidden="1" customWidth="1"/>
    <col min="5" max="5" width="8.7109375" style="32" hidden="1" customWidth="1"/>
    <col min="6" max="6" width="5.57421875" style="32" hidden="1" customWidth="1"/>
    <col min="7" max="7" width="7.421875" style="32" customWidth="1"/>
    <col min="8" max="8" width="6.8515625" style="32" customWidth="1"/>
    <col min="9" max="9" width="6.421875" style="32" customWidth="1"/>
    <col min="10" max="10" width="6.57421875" style="32" customWidth="1"/>
    <col min="11" max="11" width="5.57421875" style="32" customWidth="1"/>
    <col min="12" max="14" width="3.8515625" style="32" bestFit="1" customWidth="1"/>
    <col min="15" max="15" width="4.57421875" style="32" customWidth="1"/>
    <col min="16" max="16" width="5.7109375" style="32" customWidth="1"/>
    <col min="17" max="17" width="8.00390625" style="32" customWidth="1"/>
    <col min="18" max="16384" width="9.140625" style="32" customWidth="1"/>
  </cols>
  <sheetData>
    <row r="1" spans="2:9" ht="12.75">
      <c r="B1" s="475" t="s">
        <v>481</v>
      </c>
      <c r="C1" s="475"/>
      <c r="D1" s="475"/>
      <c r="E1" s="475"/>
      <c r="F1" s="475"/>
      <c r="G1" s="475"/>
      <c r="H1" s="475"/>
      <c r="I1" s="475"/>
    </row>
    <row r="2" spans="2:9" ht="12.75">
      <c r="B2" s="476" t="s">
        <v>482</v>
      </c>
      <c r="C2" s="476"/>
      <c r="D2" s="476"/>
      <c r="E2" s="476"/>
      <c r="F2" s="476"/>
      <c r="G2" s="476"/>
      <c r="H2" s="476"/>
      <c r="I2" s="476"/>
    </row>
    <row r="3" spans="2:9" ht="12.75">
      <c r="B3" s="476" t="s">
        <v>483</v>
      </c>
      <c r="C3" s="476"/>
      <c r="D3" s="476"/>
      <c r="E3" s="476"/>
      <c r="F3" s="476"/>
      <c r="G3" s="476"/>
      <c r="H3" s="476"/>
      <c r="I3" s="476"/>
    </row>
    <row r="4" spans="2:9" ht="16.5" customHeight="1">
      <c r="B4" s="59"/>
      <c r="C4" s="58"/>
      <c r="D4" s="58"/>
      <c r="E4" s="58"/>
      <c r="F4" s="58"/>
      <c r="G4" s="58"/>
      <c r="H4" s="58"/>
      <c r="I4" s="58"/>
    </row>
    <row r="5" spans="7:15" ht="12.75">
      <c r="G5" s="132"/>
      <c r="O5" s="132" t="s">
        <v>293</v>
      </c>
    </row>
    <row r="6" spans="1:18" ht="33.75" customHeight="1">
      <c r="A6" s="150"/>
      <c r="B6" s="477" t="s">
        <v>507</v>
      </c>
      <c r="C6" s="460" t="s">
        <v>337</v>
      </c>
      <c r="D6" s="462" t="s">
        <v>480</v>
      </c>
      <c r="E6" s="462" t="s">
        <v>339</v>
      </c>
      <c r="F6" s="464" t="s">
        <v>338</v>
      </c>
      <c r="G6" s="471" t="s">
        <v>321</v>
      </c>
      <c r="H6" s="37" t="s">
        <v>322</v>
      </c>
      <c r="I6" s="465" t="s">
        <v>323</v>
      </c>
      <c r="J6" s="466"/>
      <c r="K6" s="467"/>
      <c r="L6" s="468" t="s">
        <v>324</v>
      </c>
      <c r="M6" s="469"/>
      <c r="N6" s="470"/>
      <c r="O6" s="465" t="s">
        <v>325</v>
      </c>
      <c r="P6" s="466"/>
      <c r="Q6" s="467"/>
      <c r="R6" s="37" t="s">
        <v>326</v>
      </c>
    </row>
    <row r="7" spans="1:18" ht="12.75">
      <c r="A7" s="151"/>
      <c r="B7" s="478"/>
      <c r="C7" s="461"/>
      <c r="D7" s="463"/>
      <c r="E7" s="463"/>
      <c r="F7" s="462"/>
      <c r="G7" s="472"/>
      <c r="H7" s="5" t="s">
        <v>327</v>
      </c>
      <c r="I7" s="5" t="s">
        <v>328</v>
      </c>
      <c r="J7" s="5" t="s">
        <v>329</v>
      </c>
      <c r="K7" s="5" t="s">
        <v>330</v>
      </c>
      <c r="L7" s="5" t="s">
        <v>331</v>
      </c>
      <c r="M7" s="5" t="s">
        <v>332</v>
      </c>
      <c r="N7" s="5" t="s">
        <v>333</v>
      </c>
      <c r="O7" s="5" t="s">
        <v>334</v>
      </c>
      <c r="P7" s="5" t="s">
        <v>335</v>
      </c>
      <c r="Q7" s="5" t="s">
        <v>336</v>
      </c>
      <c r="R7" s="164">
        <v>1</v>
      </c>
    </row>
    <row r="8" spans="1:18" ht="15.75">
      <c r="A8" s="152"/>
      <c r="B8" s="154" t="s">
        <v>508</v>
      </c>
      <c r="C8" s="153"/>
      <c r="D8" s="153"/>
      <c r="E8" s="153"/>
      <c r="F8" s="153"/>
      <c r="G8" s="153"/>
      <c r="H8" s="153"/>
      <c r="I8" s="153"/>
      <c r="J8" s="153"/>
      <c r="K8" s="153"/>
      <c r="L8" s="153"/>
      <c r="M8" s="153"/>
      <c r="N8" s="153"/>
      <c r="O8" s="153"/>
      <c r="P8" s="153"/>
      <c r="Q8" s="153"/>
      <c r="R8" s="176"/>
    </row>
    <row r="9" spans="1:18" s="35" customFormat="1" ht="51">
      <c r="A9" s="45" t="s">
        <v>273</v>
      </c>
      <c r="B9" s="21" t="s">
        <v>509</v>
      </c>
      <c r="C9" s="47">
        <v>3</v>
      </c>
      <c r="D9" s="11" t="str">
        <f aca="true" t="shared" si="0" ref="D9:D16">IF($G9="X",C9," ")</f>
        <v> </v>
      </c>
      <c r="E9" s="11" t="str">
        <f aca="true" t="shared" si="1" ref="E9:E16">IF($H9="X",0,IF($I9="X",C9*0.1,IF($J9="x",C9*0.2,IF($K9="x",C9*0.3,IF($L9="x",C9*0.4,IF($M9="x",C9*0.5,IF($N9="x",C9*0.6," ")))))))</f>
        <v> </v>
      </c>
      <c r="F9" s="11">
        <f aca="true" t="shared" si="2" ref="F9:F16">IF($O9="X",C9*0.7,IF($P9="X",C9*0.8,IF($Q9="X",C9*0.9,IF($R9="X",C9," "))))</f>
        <v>3</v>
      </c>
      <c r="G9" s="49"/>
      <c r="H9" s="49"/>
      <c r="I9" s="49"/>
      <c r="J9" s="49"/>
      <c r="K9" s="49"/>
      <c r="L9" s="49"/>
      <c r="M9" s="49"/>
      <c r="N9" s="49"/>
      <c r="O9" s="49"/>
      <c r="P9" s="49"/>
      <c r="Q9" s="76"/>
      <c r="R9" s="49" t="s">
        <v>276</v>
      </c>
    </row>
    <row r="10" spans="1:18" s="35" customFormat="1" ht="38.25">
      <c r="A10" s="45" t="s">
        <v>275</v>
      </c>
      <c r="B10" s="21" t="s">
        <v>510</v>
      </c>
      <c r="C10" s="47">
        <v>2</v>
      </c>
      <c r="D10" s="11" t="str">
        <f t="shared" si="0"/>
        <v> </v>
      </c>
      <c r="E10" s="11" t="str">
        <f t="shared" si="1"/>
        <v> </v>
      </c>
      <c r="F10" s="11">
        <f t="shared" si="2"/>
        <v>2</v>
      </c>
      <c r="G10" s="49"/>
      <c r="H10" s="49"/>
      <c r="I10" s="49"/>
      <c r="J10" s="49"/>
      <c r="K10" s="49"/>
      <c r="L10" s="49"/>
      <c r="M10" s="49"/>
      <c r="N10" s="49"/>
      <c r="O10" s="49"/>
      <c r="P10" s="49"/>
      <c r="Q10" s="76"/>
      <c r="R10" s="49" t="s">
        <v>276</v>
      </c>
    </row>
    <row r="11" spans="1:18" s="35" customFormat="1" ht="63.75">
      <c r="A11" s="45" t="s">
        <v>277</v>
      </c>
      <c r="B11" s="21" t="s">
        <v>511</v>
      </c>
      <c r="C11" s="47">
        <v>3</v>
      </c>
      <c r="D11" s="11" t="str">
        <f t="shared" si="0"/>
        <v> </v>
      </c>
      <c r="E11" s="11" t="str">
        <f t="shared" si="1"/>
        <v> </v>
      </c>
      <c r="F11" s="11">
        <f t="shared" si="2"/>
        <v>3</v>
      </c>
      <c r="G11" s="49"/>
      <c r="H11" s="49"/>
      <c r="I11" s="49"/>
      <c r="J11" s="49"/>
      <c r="K11" s="49"/>
      <c r="L11" s="49"/>
      <c r="M11" s="49"/>
      <c r="N11" s="49"/>
      <c r="O11" s="49"/>
      <c r="P11" s="49"/>
      <c r="Q11" s="76"/>
      <c r="R11" s="49" t="s">
        <v>276</v>
      </c>
    </row>
    <row r="12" spans="1:18" s="46" customFormat="1" ht="76.5">
      <c r="A12" s="45" t="s">
        <v>278</v>
      </c>
      <c r="B12" s="21" t="s">
        <v>512</v>
      </c>
      <c r="C12" s="52">
        <v>2</v>
      </c>
      <c r="D12" s="11" t="str">
        <f t="shared" si="0"/>
        <v> </v>
      </c>
      <c r="E12" s="11" t="str">
        <f t="shared" si="1"/>
        <v> </v>
      </c>
      <c r="F12" s="11">
        <f t="shared" si="2"/>
        <v>2</v>
      </c>
      <c r="G12" s="77"/>
      <c r="H12" s="77"/>
      <c r="I12" s="77"/>
      <c r="J12" s="77"/>
      <c r="K12" s="77"/>
      <c r="L12" s="77"/>
      <c r="M12" s="77"/>
      <c r="N12" s="77"/>
      <c r="O12" s="77"/>
      <c r="P12" s="77"/>
      <c r="Q12" s="78"/>
      <c r="R12" s="77" t="s">
        <v>276</v>
      </c>
    </row>
    <row r="13" spans="1:18" s="46" customFormat="1" ht="63.75">
      <c r="A13" s="45" t="s">
        <v>279</v>
      </c>
      <c r="B13" s="21" t="s">
        <v>69</v>
      </c>
      <c r="C13" s="52">
        <v>3</v>
      </c>
      <c r="D13" s="11" t="str">
        <f t="shared" si="0"/>
        <v> </v>
      </c>
      <c r="E13" s="11" t="str">
        <f t="shared" si="1"/>
        <v> </v>
      </c>
      <c r="F13" s="11">
        <f t="shared" si="2"/>
        <v>3</v>
      </c>
      <c r="G13" s="77"/>
      <c r="H13" s="77"/>
      <c r="I13" s="77"/>
      <c r="J13" s="77"/>
      <c r="K13" s="77"/>
      <c r="L13" s="77"/>
      <c r="M13" s="77"/>
      <c r="N13" s="77"/>
      <c r="O13" s="77"/>
      <c r="P13" s="77"/>
      <c r="Q13" s="78"/>
      <c r="R13" s="77" t="s">
        <v>276</v>
      </c>
    </row>
    <row r="14" spans="1:18" s="46" customFormat="1" ht="51">
      <c r="A14" s="45" t="s">
        <v>280</v>
      </c>
      <c r="B14" s="21" t="s">
        <v>67</v>
      </c>
      <c r="C14" s="52">
        <v>3</v>
      </c>
      <c r="D14" s="11" t="str">
        <f t="shared" si="0"/>
        <v> </v>
      </c>
      <c r="E14" s="11" t="str">
        <f t="shared" si="1"/>
        <v> </v>
      </c>
      <c r="F14" s="11">
        <f t="shared" si="2"/>
        <v>3</v>
      </c>
      <c r="G14" s="77"/>
      <c r="H14" s="77"/>
      <c r="I14" s="77"/>
      <c r="J14" s="77"/>
      <c r="K14" s="77"/>
      <c r="L14" s="77"/>
      <c r="M14" s="77"/>
      <c r="N14" s="77"/>
      <c r="O14" s="77"/>
      <c r="P14" s="77"/>
      <c r="Q14" s="78"/>
      <c r="R14" s="77" t="s">
        <v>276</v>
      </c>
    </row>
    <row r="15" spans="1:18" s="46" customFormat="1" ht="76.5">
      <c r="A15" s="45" t="s">
        <v>281</v>
      </c>
      <c r="B15" s="21" t="s">
        <v>66</v>
      </c>
      <c r="C15" s="52">
        <v>2</v>
      </c>
      <c r="D15" s="11" t="str">
        <f t="shared" si="0"/>
        <v> </v>
      </c>
      <c r="E15" s="11" t="str">
        <f t="shared" si="1"/>
        <v> </v>
      </c>
      <c r="F15" s="11">
        <f t="shared" si="2"/>
        <v>2</v>
      </c>
      <c r="G15" s="77"/>
      <c r="H15" s="77"/>
      <c r="I15" s="77"/>
      <c r="J15" s="77"/>
      <c r="K15" s="77"/>
      <c r="L15" s="77"/>
      <c r="M15" s="77"/>
      <c r="N15" s="77"/>
      <c r="O15" s="77"/>
      <c r="P15" s="77"/>
      <c r="Q15" s="78"/>
      <c r="R15" s="77" t="s">
        <v>276</v>
      </c>
    </row>
    <row r="16" spans="1:18" s="46" customFormat="1" ht="51">
      <c r="A16" s="45" t="s">
        <v>283</v>
      </c>
      <c r="B16" s="21" t="s">
        <v>68</v>
      </c>
      <c r="C16" s="52">
        <v>2</v>
      </c>
      <c r="D16" s="11" t="str">
        <f t="shared" si="0"/>
        <v> </v>
      </c>
      <c r="E16" s="11" t="str">
        <f t="shared" si="1"/>
        <v> </v>
      </c>
      <c r="F16" s="11">
        <f t="shared" si="2"/>
        <v>2</v>
      </c>
      <c r="G16" s="77"/>
      <c r="H16" s="77"/>
      <c r="I16" s="77"/>
      <c r="J16" s="77"/>
      <c r="K16" s="77"/>
      <c r="L16" s="77"/>
      <c r="M16" s="77"/>
      <c r="N16" s="77"/>
      <c r="O16" s="77"/>
      <c r="P16" s="77"/>
      <c r="Q16" s="78"/>
      <c r="R16" s="77" t="s">
        <v>276</v>
      </c>
    </row>
    <row r="17" spans="1:18" s="46" customFormat="1" ht="23.25">
      <c r="A17" s="148"/>
      <c r="B17" s="149" t="s">
        <v>71</v>
      </c>
      <c r="C17" s="177"/>
      <c r="D17" s="170"/>
      <c r="E17" s="170"/>
      <c r="F17" s="170"/>
      <c r="G17" s="178"/>
      <c r="H17" s="178"/>
      <c r="I17" s="178"/>
      <c r="J17" s="178"/>
      <c r="K17" s="178"/>
      <c r="L17" s="178"/>
      <c r="M17" s="178"/>
      <c r="N17" s="178"/>
      <c r="O17" s="178"/>
      <c r="P17" s="178"/>
      <c r="Q17" s="179"/>
      <c r="R17" s="180"/>
    </row>
    <row r="18" spans="1:18" s="46" customFormat="1" ht="89.25">
      <c r="A18" s="56" t="s">
        <v>273</v>
      </c>
      <c r="B18" s="21" t="s">
        <v>70</v>
      </c>
      <c r="C18" s="52">
        <v>4</v>
      </c>
      <c r="D18" s="11" t="str">
        <f aca="true" t="shared" si="3" ref="D18:D32">IF($G18="X",C18," ")</f>
        <v> </v>
      </c>
      <c r="E18" s="11" t="str">
        <f aca="true" t="shared" si="4" ref="E18:E26">IF($H18="X",0,IF($I18="X",C18*0.1,IF($J18="x",C18*0.2,IF($K18="x",C18*0.3,IF($L18="x",C18*0.4,IF($M18="x",C18*0.5,IF($N18="x",C18*0.6," ")))))))</f>
        <v> </v>
      </c>
      <c r="F18" s="11">
        <f aca="true" t="shared" si="5" ref="F18:F26">IF($O18="X",C18*0.7,IF($P18="X",C18*0.8,IF($Q18="X",C18*0.9,IF($R18="X",C18," "))))</f>
        <v>4</v>
      </c>
      <c r="G18" s="77"/>
      <c r="H18" s="77"/>
      <c r="I18" s="77"/>
      <c r="J18" s="77"/>
      <c r="K18" s="77"/>
      <c r="L18" s="77"/>
      <c r="M18" s="77"/>
      <c r="N18" s="77"/>
      <c r="O18" s="77"/>
      <c r="P18" s="77"/>
      <c r="Q18" s="76"/>
      <c r="R18" s="49" t="s">
        <v>276</v>
      </c>
    </row>
    <row r="19" spans="1:18" s="46" customFormat="1" ht="63.75">
      <c r="A19" s="56" t="s">
        <v>275</v>
      </c>
      <c r="B19" s="21" t="s">
        <v>72</v>
      </c>
      <c r="C19" s="52">
        <v>2</v>
      </c>
      <c r="D19" s="11" t="str">
        <f t="shared" si="3"/>
        <v> </v>
      </c>
      <c r="E19" s="11" t="str">
        <f t="shared" si="4"/>
        <v> </v>
      </c>
      <c r="F19" s="11">
        <f t="shared" si="5"/>
        <v>2</v>
      </c>
      <c r="G19" s="77"/>
      <c r="H19" s="77"/>
      <c r="I19" s="77"/>
      <c r="J19" s="77"/>
      <c r="K19" s="77"/>
      <c r="L19" s="77"/>
      <c r="M19" s="77"/>
      <c r="N19" s="77"/>
      <c r="O19" s="77"/>
      <c r="P19" s="77"/>
      <c r="Q19" s="76"/>
      <c r="R19" s="49" t="s">
        <v>276</v>
      </c>
    </row>
    <row r="20" spans="1:18" s="46" customFormat="1" ht="38.25">
      <c r="A20" s="56" t="s">
        <v>277</v>
      </c>
      <c r="B20" s="21" t="s">
        <v>76</v>
      </c>
      <c r="C20" s="52">
        <v>4</v>
      </c>
      <c r="D20" s="11" t="str">
        <f t="shared" si="3"/>
        <v> </v>
      </c>
      <c r="E20" s="11" t="str">
        <f t="shared" si="4"/>
        <v> </v>
      </c>
      <c r="F20" s="11">
        <f t="shared" si="5"/>
        <v>4</v>
      </c>
      <c r="G20" s="77"/>
      <c r="H20" s="77"/>
      <c r="I20" s="77"/>
      <c r="J20" s="77"/>
      <c r="K20" s="77"/>
      <c r="L20" s="77"/>
      <c r="M20" s="77"/>
      <c r="N20" s="77"/>
      <c r="O20" s="77"/>
      <c r="P20" s="77"/>
      <c r="Q20" s="76"/>
      <c r="R20" s="49" t="s">
        <v>276</v>
      </c>
    </row>
    <row r="21" spans="1:18" s="46" customFormat="1" ht="51">
      <c r="A21" s="56" t="s">
        <v>278</v>
      </c>
      <c r="B21" s="21" t="s">
        <v>73</v>
      </c>
      <c r="C21" s="52">
        <v>2</v>
      </c>
      <c r="D21" s="11" t="str">
        <f t="shared" si="3"/>
        <v> </v>
      </c>
      <c r="E21" s="11" t="str">
        <f t="shared" si="4"/>
        <v> </v>
      </c>
      <c r="F21" s="11">
        <f t="shared" si="5"/>
        <v>2</v>
      </c>
      <c r="G21" s="77"/>
      <c r="H21" s="77"/>
      <c r="I21" s="77"/>
      <c r="J21" s="77"/>
      <c r="K21" s="77"/>
      <c r="L21" s="77"/>
      <c r="M21" s="77"/>
      <c r="N21" s="77"/>
      <c r="O21" s="77"/>
      <c r="P21" s="77"/>
      <c r="Q21" s="78"/>
      <c r="R21" s="77" t="s">
        <v>276</v>
      </c>
    </row>
    <row r="22" spans="1:18" s="46" customFormat="1" ht="89.25">
      <c r="A22" s="56" t="s">
        <v>279</v>
      </c>
      <c r="B22" s="21" t="s">
        <v>74</v>
      </c>
      <c r="C22" s="52">
        <v>2</v>
      </c>
      <c r="D22" s="11" t="str">
        <f t="shared" si="3"/>
        <v> </v>
      </c>
      <c r="E22" s="11" t="str">
        <f t="shared" si="4"/>
        <v> </v>
      </c>
      <c r="F22" s="11">
        <f t="shared" si="5"/>
        <v>2</v>
      </c>
      <c r="G22" s="77"/>
      <c r="H22" s="77"/>
      <c r="I22" s="77"/>
      <c r="J22" s="77"/>
      <c r="K22" s="77"/>
      <c r="L22" s="77"/>
      <c r="M22" s="77"/>
      <c r="N22" s="77"/>
      <c r="O22" s="77"/>
      <c r="P22" s="77"/>
      <c r="Q22" s="78"/>
      <c r="R22" s="77" t="s">
        <v>276</v>
      </c>
    </row>
    <row r="23" spans="1:18" s="46" customFormat="1" ht="51">
      <c r="A23" s="56" t="s">
        <v>280</v>
      </c>
      <c r="B23" s="21" t="s">
        <v>75</v>
      </c>
      <c r="C23" s="52">
        <v>2</v>
      </c>
      <c r="D23" s="11" t="str">
        <f t="shared" si="3"/>
        <v> </v>
      </c>
      <c r="E23" s="11" t="str">
        <f t="shared" si="4"/>
        <v> </v>
      </c>
      <c r="F23" s="11">
        <f t="shared" si="5"/>
        <v>2</v>
      </c>
      <c r="G23" s="77"/>
      <c r="H23" s="77"/>
      <c r="I23" s="77"/>
      <c r="J23" s="77"/>
      <c r="K23" s="77"/>
      <c r="L23" s="77"/>
      <c r="M23" s="77"/>
      <c r="N23" s="77"/>
      <c r="O23" s="77"/>
      <c r="P23" s="77"/>
      <c r="Q23" s="78"/>
      <c r="R23" s="77" t="s">
        <v>276</v>
      </c>
    </row>
    <row r="24" spans="1:18" s="46" customFormat="1" ht="76.5">
      <c r="A24" s="56" t="s">
        <v>281</v>
      </c>
      <c r="B24" s="21" t="s">
        <v>77</v>
      </c>
      <c r="C24" s="52">
        <v>4</v>
      </c>
      <c r="D24" s="11" t="str">
        <f t="shared" si="3"/>
        <v> </v>
      </c>
      <c r="E24" s="11" t="str">
        <f t="shared" si="4"/>
        <v> </v>
      </c>
      <c r="F24" s="11">
        <f t="shared" si="5"/>
        <v>4</v>
      </c>
      <c r="G24" s="77"/>
      <c r="H24" s="77"/>
      <c r="I24" s="77"/>
      <c r="J24" s="77"/>
      <c r="K24" s="77"/>
      <c r="L24" s="77"/>
      <c r="M24" s="77"/>
      <c r="N24" s="77"/>
      <c r="O24" s="77"/>
      <c r="P24" s="77"/>
      <c r="Q24" s="78"/>
      <c r="R24" s="77" t="s">
        <v>276</v>
      </c>
    </row>
    <row r="25" spans="1:18" s="46" customFormat="1" ht="15.75">
      <c r="A25" s="148"/>
      <c r="B25" s="149" t="s">
        <v>78</v>
      </c>
      <c r="C25" s="181"/>
      <c r="D25" s="181"/>
      <c r="E25" s="181"/>
      <c r="F25" s="181"/>
      <c r="G25" s="182"/>
      <c r="H25" s="182"/>
      <c r="I25" s="182"/>
      <c r="J25" s="182"/>
      <c r="K25" s="182"/>
      <c r="L25" s="182"/>
      <c r="M25" s="182"/>
      <c r="N25" s="182"/>
      <c r="O25" s="182"/>
      <c r="P25" s="182"/>
      <c r="Q25" s="182"/>
      <c r="R25" s="182"/>
    </row>
    <row r="26" spans="1:18" s="46" customFormat="1" ht="51">
      <c r="A26" s="72" t="s">
        <v>273</v>
      </c>
      <c r="B26" s="66" t="s">
        <v>79</v>
      </c>
      <c r="C26" s="52">
        <v>2</v>
      </c>
      <c r="D26" s="47" t="str">
        <f t="shared" si="3"/>
        <v> </v>
      </c>
      <c r="E26" s="47" t="str">
        <f t="shared" si="4"/>
        <v> </v>
      </c>
      <c r="F26" s="47">
        <f t="shared" si="5"/>
        <v>2</v>
      </c>
      <c r="G26" s="79"/>
      <c r="H26" s="79"/>
      <c r="I26" s="79"/>
      <c r="J26" s="79"/>
      <c r="K26" s="79"/>
      <c r="L26" s="79"/>
      <c r="M26" s="79"/>
      <c r="N26" s="79"/>
      <c r="O26" s="79"/>
      <c r="P26" s="79"/>
      <c r="Q26" s="80"/>
      <c r="R26" s="79" t="s">
        <v>276</v>
      </c>
    </row>
    <row r="27" spans="1:18" s="46" customFormat="1" ht="63.75">
      <c r="A27" s="72" t="s">
        <v>275</v>
      </c>
      <c r="B27" s="66" t="s">
        <v>80</v>
      </c>
      <c r="C27" s="73">
        <v>2</v>
      </c>
      <c r="D27" s="47" t="str">
        <f t="shared" si="3"/>
        <v> </v>
      </c>
      <c r="E27" s="47" t="str">
        <f aca="true" t="shared" si="6" ref="E27:E32">IF($H27="X",0,IF($I27="X",C27*0.1,IF($J27="x",C27*0.2,IF($K27="x",C27*0.3,IF($L27="x",C27*0.4,IF($M27="x",C27*0.5,IF($N27="x",C27*0.6," ")))))))</f>
        <v> </v>
      </c>
      <c r="F27" s="47">
        <f aca="true" t="shared" si="7" ref="F27:F32">IF($O27="X",C27*0.7,IF($P27="X",C27*0.8,IF($Q27="X",C27*0.9,IF($R27="X",C27," "))))</f>
        <v>2</v>
      </c>
      <c r="G27" s="80"/>
      <c r="H27" s="80"/>
      <c r="I27" s="80"/>
      <c r="J27" s="80"/>
      <c r="K27" s="80"/>
      <c r="L27" s="80"/>
      <c r="M27" s="80"/>
      <c r="N27" s="80"/>
      <c r="O27" s="80"/>
      <c r="P27" s="80"/>
      <c r="Q27" s="80"/>
      <c r="R27" s="80" t="s">
        <v>274</v>
      </c>
    </row>
    <row r="28" spans="1:18" s="46" customFormat="1" ht="51">
      <c r="A28" s="72" t="s">
        <v>277</v>
      </c>
      <c r="B28" s="66" t="s">
        <v>81</v>
      </c>
      <c r="C28" s="73">
        <v>2</v>
      </c>
      <c r="D28" s="47" t="str">
        <f t="shared" si="3"/>
        <v> </v>
      </c>
      <c r="E28" s="47" t="str">
        <f t="shared" si="6"/>
        <v> </v>
      </c>
      <c r="F28" s="47">
        <f t="shared" si="7"/>
        <v>2</v>
      </c>
      <c r="G28" s="80"/>
      <c r="H28" s="80"/>
      <c r="I28" s="80"/>
      <c r="J28" s="80"/>
      <c r="K28" s="80"/>
      <c r="L28" s="80"/>
      <c r="M28" s="80"/>
      <c r="N28" s="80"/>
      <c r="O28" s="80"/>
      <c r="P28" s="80"/>
      <c r="Q28" s="80"/>
      <c r="R28" s="80" t="s">
        <v>274</v>
      </c>
    </row>
    <row r="29" spans="1:18" s="46" customFormat="1" ht="51">
      <c r="A29" s="72" t="s">
        <v>278</v>
      </c>
      <c r="B29" s="66" t="s">
        <v>82</v>
      </c>
      <c r="C29" s="73">
        <v>2</v>
      </c>
      <c r="D29" s="47" t="str">
        <f t="shared" si="3"/>
        <v> </v>
      </c>
      <c r="E29" s="47" t="str">
        <f t="shared" si="6"/>
        <v> </v>
      </c>
      <c r="F29" s="47">
        <f t="shared" si="7"/>
        <v>2</v>
      </c>
      <c r="G29" s="80"/>
      <c r="H29" s="80"/>
      <c r="I29" s="80"/>
      <c r="J29" s="80"/>
      <c r="K29" s="80"/>
      <c r="L29" s="80"/>
      <c r="M29" s="80"/>
      <c r="N29" s="80"/>
      <c r="O29" s="80"/>
      <c r="P29" s="80"/>
      <c r="Q29" s="80"/>
      <c r="R29" s="80" t="s">
        <v>274</v>
      </c>
    </row>
    <row r="30" spans="1:18" s="46" customFormat="1" ht="63.75">
      <c r="A30" s="64" t="s">
        <v>279</v>
      </c>
      <c r="B30" s="66" t="s">
        <v>83</v>
      </c>
      <c r="C30" s="73">
        <v>4</v>
      </c>
      <c r="D30" s="47" t="str">
        <f t="shared" si="3"/>
        <v> </v>
      </c>
      <c r="E30" s="47" t="str">
        <f t="shared" si="6"/>
        <v> </v>
      </c>
      <c r="F30" s="47">
        <f t="shared" si="7"/>
        <v>4</v>
      </c>
      <c r="G30" s="80"/>
      <c r="H30" s="80"/>
      <c r="I30" s="80"/>
      <c r="J30" s="80"/>
      <c r="K30" s="80"/>
      <c r="L30" s="80"/>
      <c r="M30" s="80"/>
      <c r="N30" s="80"/>
      <c r="O30" s="80"/>
      <c r="P30" s="80"/>
      <c r="Q30" s="80"/>
      <c r="R30" s="80" t="s">
        <v>274</v>
      </c>
    </row>
    <row r="31" spans="1:18" s="46" customFormat="1" ht="51">
      <c r="A31" s="64" t="s">
        <v>280</v>
      </c>
      <c r="B31" s="66" t="s">
        <v>84</v>
      </c>
      <c r="C31" s="73">
        <v>2</v>
      </c>
      <c r="D31" s="47" t="str">
        <f t="shared" si="3"/>
        <v> </v>
      </c>
      <c r="E31" s="47" t="str">
        <f t="shared" si="6"/>
        <v> </v>
      </c>
      <c r="F31" s="47">
        <f t="shared" si="7"/>
        <v>2</v>
      </c>
      <c r="G31" s="80"/>
      <c r="H31" s="80"/>
      <c r="I31" s="80"/>
      <c r="J31" s="80"/>
      <c r="K31" s="80"/>
      <c r="L31" s="80"/>
      <c r="M31" s="80"/>
      <c r="N31" s="80"/>
      <c r="O31" s="80"/>
      <c r="P31" s="80"/>
      <c r="Q31" s="80"/>
      <c r="R31" s="80" t="s">
        <v>274</v>
      </c>
    </row>
    <row r="32" spans="1:18" s="46" customFormat="1" ht="25.5">
      <c r="A32" s="64" t="s">
        <v>281</v>
      </c>
      <c r="B32" s="66" t="s">
        <v>85</v>
      </c>
      <c r="C32" s="73">
        <v>2</v>
      </c>
      <c r="D32" s="47" t="str">
        <f t="shared" si="3"/>
        <v> </v>
      </c>
      <c r="E32" s="47" t="str">
        <f t="shared" si="6"/>
        <v> </v>
      </c>
      <c r="F32" s="47">
        <f t="shared" si="7"/>
        <v>2</v>
      </c>
      <c r="G32" s="80"/>
      <c r="H32" s="80"/>
      <c r="I32" s="80"/>
      <c r="J32" s="80"/>
      <c r="K32" s="80"/>
      <c r="L32" s="80"/>
      <c r="M32" s="80"/>
      <c r="N32" s="80"/>
      <c r="O32" s="80"/>
      <c r="P32" s="80"/>
      <c r="Q32" s="80"/>
      <c r="R32" s="80" t="s">
        <v>274</v>
      </c>
    </row>
    <row r="33" spans="1:18" s="46" customFormat="1" ht="51">
      <c r="A33" s="64" t="s">
        <v>283</v>
      </c>
      <c r="B33" s="66" t="s">
        <v>86</v>
      </c>
      <c r="C33" s="73">
        <v>2</v>
      </c>
      <c r="D33" s="47" t="str">
        <f>IF($G33="X",C33," ")</f>
        <v> </v>
      </c>
      <c r="E33" s="47" t="str">
        <f>IF($H33="X",0,IF($I33="X",C33*0.1,IF($J33="x",C33*0.2,IF($K33="x",C33*0.3,IF($L33="x",C33*0.4,IF($M33="x",C33*0.5,IF($N33="x",C33*0.6," ")))))))</f>
        <v> </v>
      </c>
      <c r="F33" s="47">
        <f>IF($O33="X",C33*0.7,IF($P33="X",C33*0.8,IF($Q33="X",C33*0.9,IF($R33="X",C33," "))))</f>
        <v>2</v>
      </c>
      <c r="G33" s="80"/>
      <c r="H33" s="80"/>
      <c r="I33" s="80"/>
      <c r="J33" s="80"/>
      <c r="K33" s="80"/>
      <c r="L33" s="80"/>
      <c r="M33" s="80"/>
      <c r="N33" s="80"/>
      <c r="O33" s="80"/>
      <c r="P33" s="80"/>
      <c r="Q33" s="80"/>
      <c r="R33" s="80" t="s">
        <v>274</v>
      </c>
    </row>
    <row r="34" spans="1:18" s="46" customFormat="1" ht="51">
      <c r="A34" s="63" t="s">
        <v>284</v>
      </c>
      <c r="B34" s="66" t="s">
        <v>87</v>
      </c>
      <c r="C34" s="73">
        <v>2</v>
      </c>
      <c r="D34" s="47" t="str">
        <f>IF($G34="X",C34," ")</f>
        <v> </v>
      </c>
      <c r="E34" s="47" t="str">
        <f>IF($H34="X",0,IF($I34="X",C34*0.1,IF($J34="x",C34*0.2,IF($K34="x",C34*0.3,IF($L34="x",C34*0.4,IF($M34="x",C34*0.5,IF($N34="x",C34*0.6," ")))))))</f>
        <v> </v>
      </c>
      <c r="F34" s="47">
        <f>IF($O34="X",C34*0.7,IF($P34="X",C34*0.8,IF($Q34="X",C34*0.9,IF($R34="X",C34," "))))</f>
        <v>2</v>
      </c>
      <c r="G34" s="80"/>
      <c r="H34" s="80"/>
      <c r="I34" s="80"/>
      <c r="J34" s="80"/>
      <c r="K34" s="80"/>
      <c r="L34" s="80"/>
      <c r="M34" s="80"/>
      <c r="N34" s="80"/>
      <c r="O34" s="80"/>
      <c r="P34" s="80"/>
      <c r="Q34" s="80"/>
      <c r="R34" s="80" t="s">
        <v>274</v>
      </c>
    </row>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sheetData>
  <sheetProtection formatRows="0" insertColumns="0" insertRows="0" insertHyperlinks="0" deleteColumns="0" deleteRows="0" sort="0" autoFilter="0" pivotTables="0"/>
  <mergeCells count="12">
    <mergeCell ref="O6:Q6"/>
    <mergeCell ref="B1:I1"/>
    <mergeCell ref="B2:I2"/>
    <mergeCell ref="B3:I3"/>
    <mergeCell ref="B6:B7"/>
    <mergeCell ref="C6:C7"/>
    <mergeCell ref="D6:D7"/>
    <mergeCell ref="E6:E7"/>
    <mergeCell ref="F6:F7"/>
    <mergeCell ref="G6:G7"/>
    <mergeCell ref="I6:K6"/>
    <mergeCell ref="L6:N6"/>
  </mergeCells>
  <hyperlinks>
    <hyperlink ref="O5" location="'Quadro Pontuacao'!A1" display="Quadro de pontuação"/>
  </hyperlinks>
  <printOptions/>
  <pageMargins left="0.511811024" right="0.511811024" top="0.787401575" bottom="0.787401575" header="0.31496062" footer="0.3149606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Plan7"/>
  <dimension ref="A1:R77"/>
  <sheetViews>
    <sheetView showGridLines="0" zoomScalePageLayoutView="0" workbookViewId="0" topLeftCell="A1">
      <selection activeCell="G11" sqref="G11"/>
    </sheetView>
  </sheetViews>
  <sheetFormatPr defaultColWidth="9.140625" defaultRowHeight="15"/>
  <cols>
    <col min="1" max="1" width="2.28125" style="32" bestFit="1" customWidth="1"/>
    <col min="2" max="2" width="44.28125" style="32" customWidth="1"/>
    <col min="3" max="3" width="8.7109375" style="32" customWidth="1"/>
    <col min="4" max="4" width="7.57421875" style="32" hidden="1" customWidth="1"/>
    <col min="5" max="5" width="7.7109375" style="32" hidden="1" customWidth="1"/>
    <col min="6" max="6" width="5.00390625" style="32" hidden="1" customWidth="1"/>
    <col min="7" max="7" width="5.421875" style="32" customWidth="1"/>
    <col min="8" max="8" width="6.8515625" style="32" customWidth="1"/>
    <col min="9" max="9" width="6.421875" style="32" customWidth="1"/>
    <col min="10" max="10" width="6.57421875" style="32" customWidth="1"/>
    <col min="11" max="11" width="5.57421875" style="32" customWidth="1"/>
    <col min="12" max="14" width="3.8515625" style="32" bestFit="1" customWidth="1"/>
    <col min="15" max="15" width="4.57421875" style="32" customWidth="1"/>
    <col min="16" max="16" width="5.7109375" style="32" customWidth="1"/>
    <col min="17" max="17" width="8.00390625" style="32" customWidth="1"/>
    <col min="18" max="18" width="9.140625" style="184" customWidth="1"/>
    <col min="19" max="16384" width="9.140625" style="32" customWidth="1"/>
  </cols>
  <sheetData>
    <row r="1" spans="2:9" ht="12.75">
      <c r="B1" s="475" t="s">
        <v>481</v>
      </c>
      <c r="C1" s="475"/>
      <c r="D1" s="475"/>
      <c r="E1" s="475"/>
      <c r="F1" s="475"/>
      <c r="G1" s="475"/>
      <c r="H1" s="475"/>
      <c r="I1" s="475"/>
    </row>
    <row r="2" spans="2:9" ht="12.75">
      <c r="B2" s="476" t="s">
        <v>482</v>
      </c>
      <c r="C2" s="476"/>
      <c r="D2" s="476"/>
      <c r="E2" s="476"/>
      <c r="F2" s="476"/>
      <c r="G2" s="476"/>
      <c r="H2" s="476"/>
      <c r="I2" s="476"/>
    </row>
    <row r="3" spans="2:9" ht="12.75">
      <c r="B3" s="476" t="s">
        <v>483</v>
      </c>
      <c r="C3" s="476"/>
      <c r="D3" s="476"/>
      <c r="E3" s="476"/>
      <c r="F3" s="476"/>
      <c r="G3" s="476"/>
      <c r="H3" s="476"/>
      <c r="I3" s="476"/>
    </row>
    <row r="4" spans="2:9" ht="16.5" customHeight="1">
      <c r="B4" s="59"/>
      <c r="C4" s="58"/>
      <c r="D4" s="58"/>
      <c r="E4" s="58"/>
      <c r="F4" s="58"/>
      <c r="G4" s="58"/>
      <c r="H4" s="58"/>
      <c r="I4" s="58"/>
    </row>
    <row r="5" spans="9:15" ht="12.75">
      <c r="I5" s="484"/>
      <c r="J5" s="484"/>
      <c r="K5" s="484"/>
      <c r="O5" s="132" t="s">
        <v>293</v>
      </c>
    </row>
    <row r="6" spans="1:18" ht="33.75" customHeight="1">
      <c r="A6" s="174"/>
      <c r="B6" s="477" t="s">
        <v>98</v>
      </c>
      <c r="C6" s="460" t="s">
        <v>337</v>
      </c>
      <c r="D6" s="462" t="s">
        <v>480</v>
      </c>
      <c r="E6" s="462" t="s">
        <v>339</v>
      </c>
      <c r="F6" s="464" t="s">
        <v>338</v>
      </c>
      <c r="G6" s="471" t="s">
        <v>321</v>
      </c>
      <c r="H6" s="37" t="s">
        <v>322</v>
      </c>
      <c r="I6" s="483" t="s">
        <v>323</v>
      </c>
      <c r="J6" s="483"/>
      <c r="K6" s="483"/>
      <c r="L6" s="471" t="s">
        <v>324</v>
      </c>
      <c r="M6" s="471"/>
      <c r="N6" s="471"/>
      <c r="O6" s="483" t="s">
        <v>325</v>
      </c>
      <c r="P6" s="483"/>
      <c r="Q6" s="483"/>
      <c r="R6" s="37" t="s">
        <v>326</v>
      </c>
    </row>
    <row r="7" spans="1:18" ht="12.75">
      <c r="A7" s="175"/>
      <c r="B7" s="478"/>
      <c r="C7" s="461"/>
      <c r="D7" s="463"/>
      <c r="E7" s="463"/>
      <c r="F7" s="462"/>
      <c r="G7" s="471"/>
      <c r="H7" s="37" t="s">
        <v>327</v>
      </c>
      <c r="I7" s="37" t="s">
        <v>328</v>
      </c>
      <c r="J7" s="37" t="s">
        <v>329</v>
      </c>
      <c r="K7" s="37" t="s">
        <v>330</v>
      </c>
      <c r="L7" s="37" t="s">
        <v>331</v>
      </c>
      <c r="M7" s="37" t="s">
        <v>332</v>
      </c>
      <c r="N7" s="37" t="s">
        <v>333</v>
      </c>
      <c r="O7" s="37" t="s">
        <v>334</v>
      </c>
      <c r="P7" s="37" t="s">
        <v>335</v>
      </c>
      <c r="Q7" s="37" t="s">
        <v>336</v>
      </c>
      <c r="R7" s="190">
        <v>1</v>
      </c>
    </row>
    <row r="8" spans="1:18" ht="15.75">
      <c r="A8" s="183"/>
      <c r="B8" s="154" t="s">
        <v>99</v>
      </c>
      <c r="C8" s="153"/>
      <c r="D8" s="153"/>
      <c r="E8" s="153"/>
      <c r="F8" s="153"/>
      <c r="G8" s="153"/>
      <c r="H8" s="153"/>
      <c r="I8" s="153"/>
      <c r="J8" s="153"/>
      <c r="K8" s="153"/>
      <c r="L8" s="153"/>
      <c r="M8" s="153"/>
      <c r="N8" s="153"/>
      <c r="O8" s="153"/>
      <c r="P8" s="153"/>
      <c r="Q8" s="153"/>
      <c r="R8" s="191"/>
    </row>
    <row r="9" spans="1:18" s="35" customFormat="1" ht="63.75">
      <c r="A9" s="56" t="s">
        <v>273</v>
      </c>
      <c r="B9" s="66" t="s">
        <v>101</v>
      </c>
      <c r="C9" s="47">
        <v>2.5</v>
      </c>
      <c r="D9" s="11" t="str">
        <f aca="true" t="shared" si="0" ref="D9:D19">IF($G9="X",C9," ")</f>
        <v> </v>
      </c>
      <c r="E9" s="11" t="str">
        <f aca="true" t="shared" si="1" ref="E9:E16">IF($H9="X",0,IF($I9="X",C9*0.1,IF($J9="x",C9*0.2,IF($K9="x",C9*0.3,IF($L9="x",C9*0.4,IF($M9="x",C9*0.5,IF($N9="x",C9*0.6," ")))))))</f>
        <v> </v>
      </c>
      <c r="F9" s="11">
        <f aca="true" t="shared" si="2" ref="F9:F16">IF($O9="X",C9*0.7,IF($P9="X",C9*0.8,IF($Q9="X",C9*0.9,IF($R9="X",C9," "))))</f>
        <v>2.5</v>
      </c>
      <c r="G9" s="49"/>
      <c r="H9" s="49"/>
      <c r="I9" s="49"/>
      <c r="J9" s="49"/>
      <c r="K9" s="49"/>
      <c r="L9" s="49"/>
      <c r="M9" s="49"/>
      <c r="N9" s="49"/>
      <c r="O9" s="49"/>
      <c r="P9" s="49"/>
      <c r="Q9" s="42"/>
      <c r="R9" s="185" t="s">
        <v>276</v>
      </c>
    </row>
    <row r="10" spans="1:18" s="35" customFormat="1" ht="38.25">
      <c r="A10" s="56" t="s">
        <v>275</v>
      </c>
      <c r="B10" s="66" t="s">
        <v>102</v>
      </c>
      <c r="C10" s="47">
        <v>3</v>
      </c>
      <c r="D10" s="11" t="str">
        <f t="shared" si="0"/>
        <v> </v>
      </c>
      <c r="E10" s="11" t="str">
        <f t="shared" si="1"/>
        <v> </v>
      </c>
      <c r="F10" s="11">
        <f t="shared" si="2"/>
        <v>3</v>
      </c>
      <c r="G10" s="49"/>
      <c r="H10" s="49"/>
      <c r="I10" s="49"/>
      <c r="J10" s="49"/>
      <c r="K10" s="49"/>
      <c r="L10" s="49"/>
      <c r="M10" s="49"/>
      <c r="N10" s="49"/>
      <c r="O10" s="49"/>
      <c r="P10" s="49"/>
      <c r="Q10" s="42"/>
      <c r="R10" s="185" t="s">
        <v>276</v>
      </c>
    </row>
    <row r="11" spans="1:18" s="35" customFormat="1" ht="38.25">
      <c r="A11" s="56" t="s">
        <v>277</v>
      </c>
      <c r="B11" s="66" t="s">
        <v>103</v>
      </c>
      <c r="C11" s="47">
        <v>4</v>
      </c>
      <c r="D11" s="11" t="str">
        <f t="shared" si="0"/>
        <v> </v>
      </c>
      <c r="E11" s="11" t="str">
        <f t="shared" si="1"/>
        <v> </v>
      </c>
      <c r="F11" s="11">
        <f t="shared" si="2"/>
        <v>4</v>
      </c>
      <c r="G11" s="49"/>
      <c r="H11" s="49"/>
      <c r="I11" s="49"/>
      <c r="J11" s="49"/>
      <c r="K11" s="49"/>
      <c r="L11" s="49"/>
      <c r="M11" s="49"/>
      <c r="N11" s="49"/>
      <c r="O11" s="49"/>
      <c r="P11" s="49"/>
      <c r="Q11" s="42"/>
      <c r="R11" s="185" t="s">
        <v>276</v>
      </c>
    </row>
    <row r="12" spans="1:18" s="46" customFormat="1" ht="51">
      <c r="A12" s="56" t="s">
        <v>278</v>
      </c>
      <c r="B12" s="66" t="s">
        <v>104</v>
      </c>
      <c r="C12" s="52">
        <v>4</v>
      </c>
      <c r="D12" s="11" t="str">
        <f t="shared" si="0"/>
        <v> </v>
      </c>
      <c r="E12" s="11" t="str">
        <f t="shared" si="1"/>
        <v> </v>
      </c>
      <c r="F12" s="11">
        <f t="shared" si="2"/>
        <v>4</v>
      </c>
      <c r="G12" s="54"/>
      <c r="H12" s="54"/>
      <c r="I12" s="54"/>
      <c r="J12" s="54"/>
      <c r="K12" s="54"/>
      <c r="L12" s="54"/>
      <c r="M12" s="54"/>
      <c r="N12" s="54"/>
      <c r="O12" s="54"/>
      <c r="P12" s="54"/>
      <c r="Q12" s="53"/>
      <c r="R12" s="186" t="s">
        <v>276</v>
      </c>
    </row>
    <row r="13" spans="1:18" s="46" customFormat="1" ht="63.75">
      <c r="A13" s="56" t="s">
        <v>279</v>
      </c>
      <c r="B13" s="66" t="s">
        <v>105</v>
      </c>
      <c r="C13" s="52">
        <v>3</v>
      </c>
      <c r="D13" s="11" t="str">
        <f t="shared" si="0"/>
        <v> </v>
      </c>
      <c r="E13" s="11" t="str">
        <f t="shared" si="1"/>
        <v> </v>
      </c>
      <c r="F13" s="11">
        <f t="shared" si="2"/>
        <v>3</v>
      </c>
      <c r="G13" s="54"/>
      <c r="H13" s="54"/>
      <c r="I13" s="54"/>
      <c r="J13" s="54"/>
      <c r="K13" s="54"/>
      <c r="L13" s="54"/>
      <c r="M13" s="54"/>
      <c r="N13" s="54"/>
      <c r="O13" s="54"/>
      <c r="P13" s="54"/>
      <c r="Q13" s="53"/>
      <c r="R13" s="186" t="s">
        <v>276</v>
      </c>
    </row>
    <row r="14" spans="1:18" s="46" customFormat="1" ht="38.25">
      <c r="A14" s="56" t="s">
        <v>280</v>
      </c>
      <c r="B14" s="66" t="s">
        <v>106</v>
      </c>
      <c r="C14" s="52">
        <v>2</v>
      </c>
      <c r="D14" s="11" t="str">
        <f t="shared" si="0"/>
        <v> </v>
      </c>
      <c r="E14" s="11" t="str">
        <f t="shared" si="1"/>
        <v> </v>
      </c>
      <c r="F14" s="11">
        <f t="shared" si="2"/>
        <v>2</v>
      </c>
      <c r="G14" s="54"/>
      <c r="H14" s="54"/>
      <c r="I14" s="54"/>
      <c r="J14" s="54"/>
      <c r="K14" s="54"/>
      <c r="L14" s="54"/>
      <c r="M14" s="54"/>
      <c r="N14" s="54"/>
      <c r="O14" s="54"/>
      <c r="P14" s="54"/>
      <c r="Q14" s="53"/>
      <c r="R14" s="186" t="s">
        <v>276</v>
      </c>
    </row>
    <row r="15" spans="1:18" s="46" customFormat="1" ht="38.25">
      <c r="A15" s="56" t="s">
        <v>281</v>
      </c>
      <c r="B15" s="66" t="s">
        <v>107</v>
      </c>
      <c r="C15" s="52">
        <v>2</v>
      </c>
      <c r="D15" s="11" t="str">
        <f t="shared" si="0"/>
        <v> </v>
      </c>
      <c r="E15" s="11" t="str">
        <f t="shared" si="1"/>
        <v> </v>
      </c>
      <c r="F15" s="11">
        <f t="shared" si="2"/>
        <v>2</v>
      </c>
      <c r="G15" s="54"/>
      <c r="H15" s="54"/>
      <c r="I15" s="54"/>
      <c r="J15" s="54"/>
      <c r="K15" s="54"/>
      <c r="L15" s="54"/>
      <c r="M15" s="54"/>
      <c r="N15" s="54"/>
      <c r="O15" s="54"/>
      <c r="P15" s="54"/>
      <c r="Q15" s="53"/>
      <c r="R15" s="186" t="s">
        <v>276</v>
      </c>
    </row>
    <row r="16" spans="1:18" s="46" customFormat="1" ht="38.25">
      <c r="A16" s="56" t="s">
        <v>283</v>
      </c>
      <c r="B16" s="66" t="s">
        <v>108</v>
      </c>
      <c r="C16" s="52">
        <v>2</v>
      </c>
      <c r="D16" s="11" t="str">
        <f t="shared" si="0"/>
        <v> </v>
      </c>
      <c r="E16" s="11" t="str">
        <f t="shared" si="1"/>
        <v> </v>
      </c>
      <c r="F16" s="11">
        <f t="shared" si="2"/>
        <v>2</v>
      </c>
      <c r="G16" s="54"/>
      <c r="H16" s="54"/>
      <c r="I16" s="54"/>
      <c r="J16" s="54"/>
      <c r="K16" s="54"/>
      <c r="L16" s="54"/>
      <c r="M16" s="54"/>
      <c r="N16" s="54"/>
      <c r="O16" s="54"/>
      <c r="P16" s="54"/>
      <c r="Q16" s="53"/>
      <c r="R16" s="186" t="s">
        <v>276</v>
      </c>
    </row>
    <row r="17" spans="1:18" s="46" customFormat="1" ht="25.5">
      <c r="A17" s="56" t="s">
        <v>284</v>
      </c>
      <c r="B17" s="66" t="s">
        <v>109</v>
      </c>
      <c r="C17" s="52">
        <v>2</v>
      </c>
      <c r="D17" s="11" t="str">
        <f t="shared" si="0"/>
        <v> </v>
      </c>
      <c r="E17" s="11" t="str">
        <f>IF($H17="X",0,IF($I17="X",C17*0.1,IF($J17="x",C17*0.2,IF($K17="x",C17*0.3,IF($L17="x",C17*0.4,IF($M17="x",C17*0.5,IF($N17="x",C17*0.6," ")))))))</f>
        <v> </v>
      </c>
      <c r="F17" s="11">
        <f>IF($O17="X",C17*0.7,IF($P17="X",C17*0.8,IF($Q17="X",C17*0.9,IF($R17="X",C17," "))))</f>
        <v>2</v>
      </c>
      <c r="G17" s="54"/>
      <c r="H17" s="54"/>
      <c r="I17" s="54"/>
      <c r="J17" s="54"/>
      <c r="K17" s="54"/>
      <c r="L17" s="54"/>
      <c r="M17" s="54"/>
      <c r="N17" s="54"/>
      <c r="O17" s="54"/>
      <c r="P17" s="54"/>
      <c r="Q17" s="44"/>
      <c r="R17" s="186" t="s">
        <v>276</v>
      </c>
    </row>
    <row r="18" spans="1:18" s="46" customFormat="1" ht="38.25">
      <c r="A18" s="65" t="s">
        <v>285</v>
      </c>
      <c r="B18" s="66" t="s">
        <v>110</v>
      </c>
      <c r="C18" s="52">
        <v>2</v>
      </c>
      <c r="D18" s="11" t="str">
        <f t="shared" si="0"/>
        <v> </v>
      </c>
      <c r="E18" s="11" t="str">
        <f>IF($H18="X",0,IF($I18="X",C18*0.1,IF($J18="x",C18*0.2,IF($K18="x",C18*0.3,IF($L18="x",C18*0.4,IF($M18="x",C18*0.5,IF($N18="x",C18*0.6," ")))))))</f>
        <v> </v>
      </c>
      <c r="F18" s="11">
        <f>IF($O18="X",C18*0.7,IF($P18="X",C18*0.8,IF($Q18="X",C18*0.9,IF($R18="X",C18," "))))</f>
        <v>2</v>
      </c>
      <c r="G18" s="54"/>
      <c r="H18" s="54"/>
      <c r="I18" s="54"/>
      <c r="J18" s="54"/>
      <c r="K18" s="54"/>
      <c r="L18" s="54"/>
      <c r="M18" s="54"/>
      <c r="N18" s="54"/>
      <c r="O18" s="54"/>
      <c r="P18" s="54"/>
      <c r="Q18" s="44"/>
      <c r="R18" s="186" t="s">
        <v>276</v>
      </c>
    </row>
    <row r="19" spans="1:18" s="46" customFormat="1" ht="51">
      <c r="A19" s="65" t="s">
        <v>302</v>
      </c>
      <c r="B19" s="66" t="s">
        <v>111</v>
      </c>
      <c r="C19" s="52">
        <v>3.5</v>
      </c>
      <c r="D19" s="11" t="str">
        <f t="shared" si="0"/>
        <v> </v>
      </c>
      <c r="E19" s="11" t="str">
        <f>IF($H19="X",0,IF($I19="X",C19*0.1,IF($J19="x",C19*0.2,IF($K19="x",C19*0.3,IF($L19="x",C19*0.4,IF($M19="x",C19*0.5,IF($N19="x",C19*0.6," ")))))))</f>
        <v> </v>
      </c>
      <c r="F19" s="11">
        <f>IF($O19="X",C19*0.7,IF($P19="X",C19*0.8,IF($Q19="X",C19*0.9,IF($R19="X",C19," "))))</f>
        <v>3.5</v>
      </c>
      <c r="G19" s="54"/>
      <c r="H19" s="54"/>
      <c r="I19" s="54"/>
      <c r="J19" s="54"/>
      <c r="K19" s="54"/>
      <c r="L19" s="54"/>
      <c r="M19" s="54"/>
      <c r="N19" s="54"/>
      <c r="O19" s="54"/>
      <c r="P19" s="54"/>
      <c r="Q19" s="44"/>
      <c r="R19" s="186" t="s">
        <v>276</v>
      </c>
    </row>
    <row r="20" spans="1:18" s="46" customFormat="1" ht="23.25">
      <c r="A20" s="148"/>
      <c r="B20" s="149" t="s">
        <v>100</v>
      </c>
      <c r="C20" s="177"/>
      <c r="D20" s="170"/>
      <c r="E20" s="170"/>
      <c r="F20" s="170"/>
      <c r="G20" s="171"/>
      <c r="H20" s="171"/>
      <c r="I20" s="171"/>
      <c r="J20" s="171"/>
      <c r="K20" s="171"/>
      <c r="L20" s="171"/>
      <c r="M20" s="171"/>
      <c r="N20" s="171"/>
      <c r="O20" s="171"/>
      <c r="P20" s="171"/>
      <c r="Q20" s="172"/>
      <c r="R20" s="187"/>
    </row>
    <row r="21" spans="1:18" s="46" customFormat="1" ht="63.75">
      <c r="A21" s="65" t="s">
        <v>273</v>
      </c>
      <c r="B21" s="66" t="s">
        <v>112</v>
      </c>
      <c r="C21" s="52">
        <v>2</v>
      </c>
      <c r="D21" s="11" t="str">
        <f aca="true" t="shared" si="3" ref="D21:D29">IF($G21="X",C21," ")</f>
        <v> </v>
      </c>
      <c r="E21" s="11" t="str">
        <f aca="true" t="shared" si="4" ref="E21:E27">IF($H21="X",0,IF($I21="X",C21*0.1,IF($J21="x",C21*0.2,IF($K21="x",C21*0.3,IF($L21="x",C21*0.4,IF($M21="x",C21*0.5,IF($N21="x",C21*0.6," ")))))))</f>
        <v> </v>
      </c>
      <c r="F21" s="11">
        <f aca="true" t="shared" si="5" ref="F21:F27">IF($O21="X",C21*0.7,IF($P21="X",C21*0.8,IF($Q21="X",C21*0.9,IF($R21="X",C21," "))))</f>
        <v>2</v>
      </c>
      <c r="G21" s="54"/>
      <c r="H21" s="54"/>
      <c r="I21" s="54"/>
      <c r="J21" s="54"/>
      <c r="K21" s="54"/>
      <c r="L21" s="54"/>
      <c r="M21" s="54"/>
      <c r="N21" s="54"/>
      <c r="O21" s="54"/>
      <c r="P21" s="54"/>
      <c r="Q21" s="42"/>
      <c r="R21" s="185" t="s">
        <v>276</v>
      </c>
    </row>
    <row r="22" spans="1:18" s="46" customFormat="1" ht="63.75">
      <c r="A22" s="65" t="s">
        <v>275</v>
      </c>
      <c r="B22" s="66" t="s">
        <v>113</v>
      </c>
      <c r="C22" s="52">
        <v>1</v>
      </c>
      <c r="D22" s="11" t="str">
        <f t="shared" si="3"/>
        <v> </v>
      </c>
      <c r="E22" s="11" t="str">
        <f t="shared" si="4"/>
        <v> </v>
      </c>
      <c r="F22" s="11">
        <f t="shared" si="5"/>
        <v>1</v>
      </c>
      <c r="G22" s="54"/>
      <c r="H22" s="54"/>
      <c r="I22" s="54"/>
      <c r="J22" s="54"/>
      <c r="K22" s="54"/>
      <c r="L22" s="54"/>
      <c r="M22" s="54"/>
      <c r="N22" s="54"/>
      <c r="O22" s="54"/>
      <c r="P22" s="54"/>
      <c r="Q22" s="42"/>
      <c r="R22" s="185" t="s">
        <v>276</v>
      </c>
    </row>
    <row r="23" spans="1:18" s="46" customFormat="1" ht="51">
      <c r="A23" s="65" t="s">
        <v>277</v>
      </c>
      <c r="B23" s="66" t="s">
        <v>114</v>
      </c>
      <c r="C23" s="52">
        <v>2.5</v>
      </c>
      <c r="D23" s="11" t="str">
        <f t="shared" si="3"/>
        <v> </v>
      </c>
      <c r="E23" s="11" t="str">
        <f t="shared" si="4"/>
        <v> </v>
      </c>
      <c r="F23" s="11">
        <f t="shared" si="5"/>
        <v>2.5</v>
      </c>
      <c r="G23" s="54"/>
      <c r="H23" s="54"/>
      <c r="I23" s="54"/>
      <c r="J23" s="54"/>
      <c r="K23" s="54"/>
      <c r="L23" s="54"/>
      <c r="M23" s="54"/>
      <c r="N23" s="54"/>
      <c r="O23" s="54"/>
      <c r="P23" s="54"/>
      <c r="Q23" s="42"/>
      <c r="R23" s="185" t="s">
        <v>276</v>
      </c>
    </row>
    <row r="24" spans="1:18" s="46" customFormat="1" ht="63.75">
      <c r="A24" s="65" t="s">
        <v>278</v>
      </c>
      <c r="B24" s="66" t="s">
        <v>115</v>
      </c>
      <c r="C24" s="52">
        <v>2.5</v>
      </c>
      <c r="D24" s="11" t="str">
        <f t="shared" si="3"/>
        <v> </v>
      </c>
      <c r="E24" s="11" t="str">
        <f t="shared" si="4"/>
        <v> </v>
      </c>
      <c r="F24" s="11">
        <f t="shared" si="5"/>
        <v>2.5</v>
      </c>
      <c r="G24" s="54"/>
      <c r="H24" s="54"/>
      <c r="I24" s="54"/>
      <c r="J24" s="54"/>
      <c r="K24" s="54"/>
      <c r="L24" s="54"/>
      <c r="M24" s="54"/>
      <c r="N24" s="54"/>
      <c r="O24" s="54"/>
      <c r="P24" s="54"/>
      <c r="Q24" s="53"/>
      <c r="R24" s="186" t="s">
        <v>276</v>
      </c>
    </row>
    <row r="25" spans="1:18" s="46" customFormat="1" ht="38.25">
      <c r="A25" s="65" t="s">
        <v>279</v>
      </c>
      <c r="B25" s="66" t="s">
        <v>116</v>
      </c>
      <c r="C25" s="52">
        <v>2.5</v>
      </c>
      <c r="D25" s="11" t="str">
        <f t="shared" si="3"/>
        <v> </v>
      </c>
      <c r="E25" s="11" t="str">
        <f t="shared" si="4"/>
        <v> </v>
      </c>
      <c r="F25" s="11">
        <f t="shared" si="5"/>
        <v>2.5</v>
      </c>
      <c r="G25" s="54"/>
      <c r="H25" s="54"/>
      <c r="I25" s="54"/>
      <c r="J25" s="54"/>
      <c r="K25" s="54"/>
      <c r="L25" s="54"/>
      <c r="M25" s="54"/>
      <c r="N25" s="54"/>
      <c r="O25" s="54"/>
      <c r="P25" s="54"/>
      <c r="Q25" s="53"/>
      <c r="R25" s="186" t="s">
        <v>276</v>
      </c>
    </row>
    <row r="26" spans="1:18" s="46" customFormat="1" ht="63.75">
      <c r="A26" s="65" t="s">
        <v>280</v>
      </c>
      <c r="B26" s="66" t="s">
        <v>119</v>
      </c>
      <c r="C26" s="52">
        <v>2</v>
      </c>
      <c r="D26" s="11" t="str">
        <f t="shared" si="3"/>
        <v> </v>
      </c>
      <c r="E26" s="11" t="str">
        <f t="shared" si="4"/>
        <v> </v>
      </c>
      <c r="F26" s="11">
        <f t="shared" si="5"/>
        <v>2</v>
      </c>
      <c r="G26" s="54"/>
      <c r="H26" s="54"/>
      <c r="I26" s="54"/>
      <c r="J26" s="54"/>
      <c r="K26" s="54"/>
      <c r="L26" s="54"/>
      <c r="M26" s="54"/>
      <c r="N26" s="54"/>
      <c r="O26" s="54"/>
      <c r="P26" s="54"/>
      <c r="Q26" s="53"/>
      <c r="R26" s="186" t="s">
        <v>276</v>
      </c>
    </row>
    <row r="27" spans="1:18" s="46" customFormat="1" ht="25.5">
      <c r="A27" s="65" t="s">
        <v>281</v>
      </c>
      <c r="B27" s="66" t="s">
        <v>117</v>
      </c>
      <c r="C27" s="52">
        <v>2.5</v>
      </c>
      <c r="D27" s="11" t="str">
        <f t="shared" si="3"/>
        <v> </v>
      </c>
      <c r="E27" s="11" t="str">
        <f t="shared" si="4"/>
        <v> </v>
      </c>
      <c r="F27" s="11">
        <f t="shared" si="5"/>
        <v>2.5</v>
      </c>
      <c r="G27" s="54"/>
      <c r="H27" s="54"/>
      <c r="I27" s="54"/>
      <c r="J27" s="54"/>
      <c r="K27" s="54"/>
      <c r="L27" s="54"/>
      <c r="M27" s="54"/>
      <c r="N27" s="54"/>
      <c r="O27" s="54"/>
      <c r="P27" s="54"/>
      <c r="Q27" s="53"/>
      <c r="R27" s="186" t="s">
        <v>276</v>
      </c>
    </row>
    <row r="28" spans="1:18" s="46" customFormat="1" ht="51">
      <c r="A28" s="65" t="s">
        <v>283</v>
      </c>
      <c r="B28" s="66" t="s">
        <v>118</v>
      </c>
      <c r="C28" s="44">
        <v>2.5</v>
      </c>
      <c r="D28" s="11" t="str">
        <f t="shared" si="3"/>
        <v> </v>
      </c>
      <c r="E28" s="11" t="str">
        <f>IF($H28="X",0,IF($I28="X",C28*0.1,IF($J28="x",C28*0.2,IF($K28="x",C28*0.3,IF($L28="x",C28*0.4,IF($M28="x",C28*0.5,IF($N28="x",C28*0.6," ")))))))</f>
        <v> </v>
      </c>
      <c r="F28" s="11">
        <f>IF($O28="X",C28*0.7,IF($P28="X",C28*0.8,IF($Q28="X",C28*0.9,IF($R28="X",C28," "))))</f>
        <v>2.5</v>
      </c>
      <c r="G28" s="44"/>
      <c r="H28" s="44"/>
      <c r="I28" s="44"/>
      <c r="J28" s="44"/>
      <c r="K28" s="44"/>
      <c r="L28" s="44"/>
      <c r="M28" s="44"/>
      <c r="N28" s="44"/>
      <c r="O28" s="44"/>
      <c r="P28" s="44"/>
      <c r="Q28" s="44"/>
      <c r="R28" s="188" t="s">
        <v>276</v>
      </c>
    </row>
    <row r="29" spans="1:18" s="46" customFormat="1" ht="25.5">
      <c r="A29" s="65" t="s">
        <v>284</v>
      </c>
      <c r="B29" s="66" t="s">
        <v>120</v>
      </c>
      <c r="C29" s="44">
        <v>2.5</v>
      </c>
      <c r="D29" s="11" t="str">
        <f t="shared" si="3"/>
        <v> </v>
      </c>
      <c r="E29" s="11" t="str">
        <f>IF($H29="X",0,IF($I29="X",C29*0.1,IF($J29="x",C29*0.2,IF($K29="x",C29*0.3,IF($L29="x",C29*0.4,IF($M29="x",C29*0.5,IF($N29="x",C29*0.6," ")))))))</f>
        <v> </v>
      </c>
      <c r="F29" s="11">
        <f>IF($O29="X",C29*0.7,IF($P29="X",C29*0.8,IF($Q29="X",C29*0.9,IF($R29="X",C29," "))))</f>
        <v>2.5</v>
      </c>
      <c r="G29" s="44"/>
      <c r="H29" s="44"/>
      <c r="I29" s="44"/>
      <c r="J29" s="44"/>
      <c r="K29" s="44"/>
      <c r="L29" s="44"/>
      <c r="M29" s="44"/>
      <c r="N29" s="44"/>
      <c r="O29" s="44"/>
      <c r="P29" s="44"/>
      <c r="Q29" s="44"/>
      <c r="R29" s="188" t="s">
        <v>276</v>
      </c>
    </row>
    <row r="30" s="46" customFormat="1" ht="12.75">
      <c r="R30" s="189"/>
    </row>
    <row r="31" s="46" customFormat="1" ht="12.75">
      <c r="R31" s="189"/>
    </row>
    <row r="32" s="46" customFormat="1" ht="12.75">
      <c r="R32" s="189"/>
    </row>
    <row r="33" s="46" customFormat="1" ht="12.75">
      <c r="R33" s="189"/>
    </row>
    <row r="34" s="46" customFormat="1" ht="12.75">
      <c r="R34" s="189"/>
    </row>
    <row r="35" s="46" customFormat="1" ht="12.75">
      <c r="R35" s="189"/>
    </row>
    <row r="36" s="46" customFormat="1" ht="12.75">
      <c r="R36" s="189"/>
    </row>
    <row r="37" s="46" customFormat="1" ht="12.75">
      <c r="R37" s="189"/>
    </row>
    <row r="38" s="46" customFormat="1" ht="12.75">
      <c r="R38" s="189"/>
    </row>
    <row r="39" s="46" customFormat="1" ht="12.75">
      <c r="R39" s="189"/>
    </row>
    <row r="40" s="46" customFormat="1" ht="12.75">
      <c r="R40" s="189"/>
    </row>
    <row r="41" s="46" customFormat="1" ht="12.75">
      <c r="R41" s="189"/>
    </row>
    <row r="42" s="46" customFormat="1" ht="12.75">
      <c r="R42" s="189"/>
    </row>
    <row r="43" s="46" customFormat="1" ht="12.75">
      <c r="R43" s="189"/>
    </row>
    <row r="44" s="46" customFormat="1" ht="12.75">
      <c r="R44" s="189"/>
    </row>
    <row r="45" s="46" customFormat="1" ht="12.75">
      <c r="R45" s="189"/>
    </row>
    <row r="46" s="46" customFormat="1" ht="12.75">
      <c r="R46" s="189"/>
    </row>
    <row r="47" s="46" customFormat="1" ht="12.75">
      <c r="R47" s="189"/>
    </row>
    <row r="48" s="46" customFormat="1" ht="12.75">
      <c r="R48" s="189"/>
    </row>
    <row r="49" s="46" customFormat="1" ht="12.75">
      <c r="R49" s="189"/>
    </row>
    <row r="50" s="46" customFormat="1" ht="12.75">
      <c r="R50" s="189"/>
    </row>
    <row r="51" s="46" customFormat="1" ht="12.75">
      <c r="R51" s="189"/>
    </row>
    <row r="52" s="46" customFormat="1" ht="12.75">
      <c r="R52" s="189"/>
    </row>
    <row r="53" s="46" customFormat="1" ht="12.75">
      <c r="R53" s="189"/>
    </row>
    <row r="54" s="46" customFormat="1" ht="12.75">
      <c r="R54" s="189"/>
    </row>
    <row r="55" s="46" customFormat="1" ht="12.75">
      <c r="R55" s="189"/>
    </row>
    <row r="56" s="46" customFormat="1" ht="12.75">
      <c r="R56" s="189"/>
    </row>
    <row r="57" s="46" customFormat="1" ht="12.75">
      <c r="R57" s="189"/>
    </row>
    <row r="58" s="46" customFormat="1" ht="12.75">
      <c r="R58" s="189"/>
    </row>
    <row r="59" s="46" customFormat="1" ht="12.75">
      <c r="R59" s="189"/>
    </row>
    <row r="60" s="46" customFormat="1" ht="12.75">
      <c r="R60" s="189"/>
    </row>
    <row r="61" s="46" customFormat="1" ht="12.75">
      <c r="R61" s="189"/>
    </row>
    <row r="62" s="46" customFormat="1" ht="12.75">
      <c r="R62" s="189"/>
    </row>
    <row r="63" s="46" customFormat="1" ht="12.75">
      <c r="R63" s="189"/>
    </row>
    <row r="64" s="46" customFormat="1" ht="12.75">
      <c r="R64" s="189"/>
    </row>
    <row r="65" s="46" customFormat="1" ht="12.75">
      <c r="R65" s="189"/>
    </row>
    <row r="66" s="46" customFormat="1" ht="12.75">
      <c r="R66" s="189"/>
    </row>
    <row r="67" s="46" customFormat="1" ht="12.75">
      <c r="R67" s="189"/>
    </row>
    <row r="68" s="46" customFormat="1" ht="12.75">
      <c r="R68" s="189"/>
    </row>
    <row r="69" s="46" customFormat="1" ht="12.75">
      <c r="R69" s="189"/>
    </row>
    <row r="70" s="46" customFormat="1" ht="12.75">
      <c r="R70" s="189"/>
    </row>
    <row r="71" s="46" customFormat="1" ht="12.75">
      <c r="R71" s="189"/>
    </row>
    <row r="72" s="46" customFormat="1" ht="12.75">
      <c r="R72" s="189"/>
    </row>
    <row r="73" s="46" customFormat="1" ht="12.75">
      <c r="R73" s="189"/>
    </row>
    <row r="74" s="46" customFormat="1" ht="12.75">
      <c r="R74" s="189"/>
    </row>
    <row r="75" s="46" customFormat="1" ht="12.75">
      <c r="R75" s="189"/>
    </row>
    <row r="76" s="46" customFormat="1" ht="12.75">
      <c r="R76" s="189"/>
    </row>
    <row r="77" s="46" customFormat="1" ht="12.75">
      <c r="R77" s="189"/>
    </row>
  </sheetData>
  <sheetProtection formatRows="0" insertColumns="0" insertRows="0" insertHyperlinks="0" deleteColumns="0" deleteRows="0" sort="0" autoFilter="0" pivotTables="0"/>
  <mergeCells count="13">
    <mergeCell ref="I5:K5"/>
    <mergeCell ref="G6:G7"/>
    <mergeCell ref="I6:K6"/>
    <mergeCell ref="L6:N6"/>
    <mergeCell ref="O6:Q6"/>
    <mergeCell ref="B1:I1"/>
    <mergeCell ref="B2:I2"/>
    <mergeCell ref="B3:I3"/>
    <mergeCell ref="B6:B7"/>
    <mergeCell ref="C6:C7"/>
    <mergeCell ref="D6:D7"/>
    <mergeCell ref="E6:E7"/>
    <mergeCell ref="F6:F7"/>
  </mergeCells>
  <hyperlinks>
    <hyperlink ref="O5" location="'Quadro Pontuacao'!A1" display="Quadro de pontuação"/>
  </hyperlinks>
  <printOptions/>
  <pageMargins left="0.511811024" right="0.511811024" top="0.787401575" bottom="0.787401575" header="0.31496062" footer="0.3149606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Plan8"/>
  <dimension ref="A1:R43"/>
  <sheetViews>
    <sheetView showGridLines="0" zoomScalePageLayoutView="0" workbookViewId="0" topLeftCell="A1">
      <selection activeCell="P13" sqref="P13"/>
    </sheetView>
  </sheetViews>
  <sheetFormatPr defaultColWidth="9.140625" defaultRowHeight="15"/>
  <cols>
    <col min="1" max="1" width="4.57421875" style="32" customWidth="1"/>
    <col min="2" max="2" width="44.28125" style="32" customWidth="1"/>
    <col min="3" max="3" width="8.421875" style="32" customWidth="1"/>
    <col min="4" max="4" width="8.57421875" style="32" hidden="1" customWidth="1"/>
    <col min="5" max="5" width="8.7109375" style="32" hidden="1" customWidth="1"/>
    <col min="6" max="6" width="5.57421875" style="32" hidden="1" customWidth="1"/>
    <col min="7" max="7" width="7.421875" style="32" customWidth="1"/>
    <col min="8" max="8" width="6.8515625" style="32" customWidth="1"/>
    <col min="9" max="9" width="6.421875" style="32" customWidth="1"/>
    <col min="10" max="10" width="6.57421875" style="32" customWidth="1"/>
    <col min="11" max="11" width="5.57421875" style="32" customWidth="1"/>
    <col min="12" max="14" width="3.8515625" style="32" bestFit="1" customWidth="1"/>
    <col min="15" max="15" width="4.57421875" style="32" customWidth="1"/>
    <col min="16" max="16" width="5.7109375" style="32" customWidth="1"/>
    <col min="17" max="17" width="8.00390625" style="32" customWidth="1"/>
    <col min="18" max="16384" width="9.140625" style="32" customWidth="1"/>
  </cols>
  <sheetData>
    <row r="1" spans="2:9" ht="12.75">
      <c r="B1" s="475" t="s">
        <v>481</v>
      </c>
      <c r="C1" s="475"/>
      <c r="D1" s="475"/>
      <c r="E1" s="475"/>
      <c r="F1" s="475"/>
      <c r="G1" s="475"/>
      <c r="H1" s="475"/>
      <c r="I1" s="475"/>
    </row>
    <row r="2" spans="2:9" ht="12.75">
      <c r="B2" s="476" t="s">
        <v>482</v>
      </c>
      <c r="C2" s="476"/>
      <c r="D2" s="476"/>
      <c r="E2" s="476"/>
      <c r="F2" s="476"/>
      <c r="G2" s="476"/>
      <c r="H2" s="476"/>
      <c r="I2" s="476"/>
    </row>
    <row r="3" spans="2:9" ht="12.75">
      <c r="B3" s="476" t="s">
        <v>483</v>
      </c>
      <c r="C3" s="476"/>
      <c r="D3" s="476"/>
      <c r="E3" s="476"/>
      <c r="F3" s="476"/>
      <c r="G3" s="476"/>
      <c r="H3" s="476"/>
      <c r="I3" s="476"/>
    </row>
    <row r="4" spans="2:9" ht="16.5" customHeight="1">
      <c r="B4" s="59"/>
      <c r="C4" s="58"/>
      <c r="D4" s="58"/>
      <c r="E4" s="58"/>
      <c r="F4" s="58"/>
      <c r="G4" s="58"/>
      <c r="H4" s="58"/>
      <c r="I4" s="58"/>
    </row>
    <row r="5" spans="7:15" ht="12.75">
      <c r="G5" s="132"/>
      <c r="O5" s="132" t="s">
        <v>293</v>
      </c>
    </row>
    <row r="6" spans="1:18" ht="33.75" customHeight="1">
      <c r="A6" s="150"/>
      <c r="B6" s="477" t="s">
        <v>126</v>
      </c>
      <c r="C6" s="460" t="s">
        <v>337</v>
      </c>
      <c r="D6" s="462" t="s">
        <v>480</v>
      </c>
      <c r="E6" s="462" t="s">
        <v>339</v>
      </c>
      <c r="F6" s="464" t="s">
        <v>338</v>
      </c>
      <c r="G6" s="471" t="s">
        <v>321</v>
      </c>
      <c r="H6" s="37" t="s">
        <v>322</v>
      </c>
      <c r="I6" s="465" t="s">
        <v>323</v>
      </c>
      <c r="J6" s="466"/>
      <c r="K6" s="467"/>
      <c r="L6" s="468" t="s">
        <v>324</v>
      </c>
      <c r="M6" s="469"/>
      <c r="N6" s="470"/>
      <c r="O6" s="465" t="s">
        <v>325</v>
      </c>
      <c r="P6" s="466"/>
      <c r="Q6" s="467"/>
      <c r="R6" s="37" t="s">
        <v>326</v>
      </c>
    </row>
    <row r="7" spans="1:18" ht="12.75">
      <c r="A7" s="151"/>
      <c r="B7" s="478"/>
      <c r="C7" s="461"/>
      <c r="D7" s="463"/>
      <c r="E7" s="463"/>
      <c r="F7" s="462"/>
      <c r="G7" s="472"/>
      <c r="H7" s="5" t="s">
        <v>327</v>
      </c>
      <c r="I7" s="5" t="s">
        <v>328</v>
      </c>
      <c r="J7" s="5" t="s">
        <v>329</v>
      </c>
      <c r="K7" s="5" t="s">
        <v>330</v>
      </c>
      <c r="L7" s="5" t="s">
        <v>331</v>
      </c>
      <c r="M7" s="5" t="s">
        <v>332</v>
      </c>
      <c r="N7" s="5" t="s">
        <v>333</v>
      </c>
      <c r="O7" s="5" t="s">
        <v>334</v>
      </c>
      <c r="P7" s="5" t="s">
        <v>335</v>
      </c>
      <c r="Q7" s="5" t="s">
        <v>336</v>
      </c>
      <c r="R7" s="164">
        <v>1</v>
      </c>
    </row>
    <row r="8" spans="1:18" ht="15.75">
      <c r="A8" s="152"/>
      <c r="B8" s="154" t="s">
        <v>127</v>
      </c>
      <c r="C8" s="153"/>
      <c r="D8" s="153"/>
      <c r="E8" s="153"/>
      <c r="F8" s="153"/>
      <c r="G8" s="153"/>
      <c r="H8" s="153"/>
      <c r="I8" s="153"/>
      <c r="J8" s="153"/>
      <c r="K8" s="153"/>
      <c r="L8" s="153"/>
      <c r="M8" s="153"/>
      <c r="N8" s="153"/>
      <c r="O8" s="153"/>
      <c r="P8" s="153"/>
      <c r="Q8" s="153"/>
      <c r="R8" s="192"/>
    </row>
    <row r="9" spans="1:18" s="35" customFormat="1" ht="25.5">
      <c r="A9" s="65" t="s">
        <v>273</v>
      </c>
      <c r="B9" s="66" t="s">
        <v>130</v>
      </c>
      <c r="C9" s="47">
        <v>2</v>
      </c>
      <c r="D9" s="47" t="str">
        <f aca="true" t="shared" si="0" ref="D9:D23">IF($G9="X",C9," ")</f>
        <v> </v>
      </c>
      <c r="E9" s="47" t="str">
        <f>IF($H9="X",0,IF($I9="X",C9*0.1,IF($J9="x",C9*0.2,IF($K9="x",C9*0.3,IF($L9="x",C9*0.4,IF($M9="x",C9*0.5,IF($N9="x",C9*0.6," ")))))))</f>
        <v> </v>
      </c>
      <c r="F9" s="47">
        <f>IF($O9="X",C9*0.7,IF($P9="X",C9*0.8,IF($Q9="X",C9*0.9,IF($R9="X",C9," "))))</f>
        <v>2</v>
      </c>
      <c r="G9" s="49"/>
      <c r="H9" s="49"/>
      <c r="I9" s="49"/>
      <c r="J9" s="49"/>
      <c r="K9" s="49"/>
      <c r="L9" s="49"/>
      <c r="M9" s="49"/>
      <c r="N9" s="49"/>
      <c r="O9" s="49"/>
      <c r="P9" s="49"/>
      <c r="Q9" s="81"/>
      <c r="R9" s="49" t="s">
        <v>276</v>
      </c>
    </row>
    <row r="10" spans="1:18" s="35" customFormat="1" ht="63.75">
      <c r="A10" s="65" t="s">
        <v>275</v>
      </c>
      <c r="B10" s="66" t="s">
        <v>131</v>
      </c>
      <c r="C10" s="47">
        <v>2</v>
      </c>
      <c r="D10" s="47" t="str">
        <f t="shared" si="0"/>
        <v> </v>
      </c>
      <c r="E10" s="47" t="str">
        <f>IF($H10="X",0,IF($I10="X",C10*0.1,IF($J10="x",C10*0.2,IF($K10="x",C10*0.3,IF($L10="x",C10*0.4,IF($M10="x",C10*0.5,IF($N10="x",C10*0.6," ")))))))</f>
        <v> </v>
      </c>
      <c r="F10" s="47">
        <f>IF($O10="X",C10*0.7,IF($P10="X",C10*0.8,IF($Q10="X",C10*0.9,IF($R10="X",C10," "))))</f>
        <v>2</v>
      </c>
      <c r="G10" s="49"/>
      <c r="H10" s="49"/>
      <c r="I10" s="49"/>
      <c r="J10" s="49"/>
      <c r="K10" s="49"/>
      <c r="L10" s="49"/>
      <c r="M10" s="49"/>
      <c r="N10" s="49"/>
      <c r="O10" s="49"/>
      <c r="P10" s="49"/>
      <c r="Q10" s="81"/>
      <c r="R10" s="49" t="s">
        <v>276</v>
      </c>
    </row>
    <row r="11" spans="1:18" s="35" customFormat="1" ht="76.5">
      <c r="A11" s="65" t="s">
        <v>277</v>
      </c>
      <c r="B11" s="66" t="s">
        <v>132</v>
      </c>
      <c r="C11" s="47">
        <v>1.6</v>
      </c>
      <c r="D11" s="47" t="str">
        <f t="shared" si="0"/>
        <v> </v>
      </c>
      <c r="E11" s="47" t="str">
        <f aca="true" t="shared" si="1" ref="E11:E23">IF($H11="X",0,IF($I11="X",C11*0.1,IF($J11="x",C11*0.2,IF($K11="x",C11*0.3,IF($L11="x",C11*0.4,IF($M11="x",C11*0.5,IF($N11="x",C11*0.6," ")))))))</f>
        <v> </v>
      </c>
      <c r="F11" s="47">
        <f aca="true" t="shared" si="2" ref="F11:F23">IF($O11="X",C11*0.7,IF($P11="X",C11*0.8,IF($Q11="X",C11*0.9,IF($R11="X",C11," "))))</f>
        <v>1.6</v>
      </c>
      <c r="G11" s="49"/>
      <c r="H11" s="49"/>
      <c r="I11" s="49"/>
      <c r="J11" s="49"/>
      <c r="K11" s="49"/>
      <c r="L11" s="49"/>
      <c r="M11" s="49"/>
      <c r="N11" s="49"/>
      <c r="O11" s="49"/>
      <c r="P11" s="49"/>
      <c r="Q11" s="81"/>
      <c r="R11" s="49" t="s">
        <v>276</v>
      </c>
    </row>
    <row r="12" spans="1:18" s="46" customFormat="1" ht="51">
      <c r="A12" s="65" t="s">
        <v>278</v>
      </c>
      <c r="B12" s="66" t="s">
        <v>133</v>
      </c>
      <c r="C12" s="52">
        <v>1.6</v>
      </c>
      <c r="D12" s="47" t="str">
        <f t="shared" si="0"/>
        <v> </v>
      </c>
      <c r="E12" s="47" t="str">
        <f t="shared" si="1"/>
        <v> </v>
      </c>
      <c r="F12" s="47">
        <f t="shared" si="2"/>
        <v>1.6</v>
      </c>
      <c r="G12" s="77"/>
      <c r="H12" s="77"/>
      <c r="I12" s="77"/>
      <c r="J12" s="77"/>
      <c r="K12" s="77"/>
      <c r="L12" s="77"/>
      <c r="M12" s="77"/>
      <c r="N12" s="77"/>
      <c r="O12" s="77"/>
      <c r="P12" s="77"/>
      <c r="Q12" s="75"/>
      <c r="R12" s="77" t="s">
        <v>276</v>
      </c>
    </row>
    <row r="13" spans="1:18" s="46" customFormat="1" ht="63.75">
      <c r="A13" s="65" t="s">
        <v>279</v>
      </c>
      <c r="B13" s="66" t="s">
        <v>134</v>
      </c>
      <c r="C13" s="52">
        <v>3</v>
      </c>
      <c r="D13" s="47" t="str">
        <f t="shared" si="0"/>
        <v> </v>
      </c>
      <c r="E13" s="47" t="str">
        <f t="shared" si="1"/>
        <v> </v>
      </c>
      <c r="F13" s="47">
        <f t="shared" si="2"/>
        <v>3</v>
      </c>
      <c r="G13" s="77"/>
      <c r="H13" s="77"/>
      <c r="I13" s="77"/>
      <c r="J13" s="77"/>
      <c r="K13" s="77"/>
      <c r="L13" s="77"/>
      <c r="M13" s="77"/>
      <c r="N13" s="77"/>
      <c r="O13" s="77"/>
      <c r="P13" s="77"/>
      <c r="Q13" s="75"/>
      <c r="R13" s="77" t="s">
        <v>276</v>
      </c>
    </row>
    <row r="14" spans="1:18" s="46" customFormat="1" ht="51">
      <c r="A14" s="65" t="s">
        <v>280</v>
      </c>
      <c r="B14" s="66" t="s">
        <v>135</v>
      </c>
      <c r="C14" s="52">
        <v>1.6</v>
      </c>
      <c r="D14" s="47" t="str">
        <f t="shared" si="0"/>
        <v> </v>
      </c>
      <c r="E14" s="47" t="str">
        <f t="shared" si="1"/>
        <v> </v>
      </c>
      <c r="F14" s="47">
        <f t="shared" si="2"/>
        <v>1.6</v>
      </c>
      <c r="G14" s="77"/>
      <c r="H14" s="77"/>
      <c r="I14" s="77"/>
      <c r="J14" s="77"/>
      <c r="K14" s="77"/>
      <c r="L14" s="77"/>
      <c r="M14" s="77"/>
      <c r="N14" s="77"/>
      <c r="O14" s="77"/>
      <c r="P14" s="77"/>
      <c r="Q14" s="75"/>
      <c r="R14" s="77" t="s">
        <v>276</v>
      </c>
    </row>
    <row r="15" spans="1:18" s="46" customFormat="1" ht="76.5">
      <c r="A15" s="65" t="s">
        <v>281</v>
      </c>
      <c r="B15" s="66" t="s">
        <v>136</v>
      </c>
      <c r="C15" s="52">
        <v>3</v>
      </c>
      <c r="D15" s="47" t="str">
        <f t="shared" si="0"/>
        <v> </v>
      </c>
      <c r="E15" s="47" t="str">
        <f t="shared" si="1"/>
        <v> </v>
      </c>
      <c r="F15" s="47">
        <f t="shared" si="2"/>
        <v>3</v>
      </c>
      <c r="G15" s="77"/>
      <c r="H15" s="77"/>
      <c r="I15" s="77"/>
      <c r="J15" s="77"/>
      <c r="K15" s="77"/>
      <c r="L15" s="77"/>
      <c r="M15" s="77"/>
      <c r="N15" s="77"/>
      <c r="O15" s="77"/>
      <c r="P15" s="77"/>
      <c r="Q15" s="75"/>
      <c r="R15" s="77" t="s">
        <v>276</v>
      </c>
    </row>
    <row r="16" spans="1:18" s="46" customFormat="1" ht="63.75">
      <c r="A16" s="65" t="s">
        <v>283</v>
      </c>
      <c r="B16" s="66" t="s">
        <v>137</v>
      </c>
      <c r="C16" s="52">
        <v>1.6</v>
      </c>
      <c r="D16" s="47" t="str">
        <f t="shared" si="0"/>
        <v> </v>
      </c>
      <c r="E16" s="47" t="str">
        <f t="shared" si="1"/>
        <v> </v>
      </c>
      <c r="F16" s="47">
        <f t="shared" si="2"/>
        <v>1.6</v>
      </c>
      <c r="G16" s="77"/>
      <c r="H16" s="77"/>
      <c r="I16" s="77"/>
      <c r="J16" s="77"/>
      <c r="K16" s="77"/>
      <c r="L16" s="77"/>
      <c r="M16" s="77"/>
      <c r="N16" s="77"/>
      <c r="O16" s="77"/>
      <c r="P16" s="77"/>
      <c r="Q16" s="75"/>
      <c r="R16" s="77" t="s">
        <v>276</v>
      </c>
    </row>
    <row r="17" spans="1:18" s="46" customFormat="1" ht="55.5" customHeight="1">
      <c r="A17" s="65" t="s">
        <v>284</v>
      </c>
      <c r="B17" s="66" t="s">
        <v>138</v>
      </c>
      <c r="C17" s="52">
        <v>4</v>
      </c>
      <c r="D17" s="47" t="str">
        <f t="shared" si="0"/>
        <v> </v>
      </c>
      <c r="E17" s="47" t="str">
        <f t="shared" si="1"/>
        <v> </v>
      </c>
      <c r="F17" s="47">
        <f t="shared" si="2"/>
        <v>4</v>
      </c>
      <c r="G17" s="77"/>
      <c r="H17" s="77"/>
      <c r="I17" s="77"/>
      <c r="J17" s="77"/>
      <c r="K17" s="77"/>
      <c r="L17" s="77"/>
      <c r="M17" s="77"/>
      <c r="N17" s="77"/>
      <c r="O17" s="77"/>
      <c r="P17" s="77"/>
      <c r="Q17" s="75"/>
      <c r="R17" s="77" t="s">
        <v>276</v>
      </c>
    </row>
    <row r="18" spans="1:18" s="46" customFormat="1" ht="63.75">
      <c r="A18" s="65" t="s">
        <v>285</v>
      </c>
      <c r="B18" s="66" t="s">
        <v>139</v>
      </c>
      <c r="C18" s="52">
        <v>1.6</v>
      </c>
      <c r="D18" s="47" t="str">
        <f t="shared" si="0"/>
        <v> </v>
      </c>
      <c r="E18" s="47" t="str">
        <f t="shared" si="1"/>
        <v> </v>
      </c>
      <c r="F18" s="47">
        <f t="shared" si="2"/>
        <v>1.6</v>
      </c>
      <c r="G18" s="77"/>
      <c r="H18" s="77"/>
      <c r="I18" s="77"/>
      <c r="J18" s="77"/>
      <c r="K18" s="77"/>
      <c r="L18" s="77"/>
      <c r="M18" s="77"/>
      <c r="N18" s="77"/>
      <c r="O18" s="77"/>
      <c r="P18" s="77"/>
      <c r="Q18" s="75"/>
      <c r="R18" s="77" t="s">
        <v>276</v>
      </c>
    </row>
    <row r="19" spans="1:18" s="46" customFormat="1" ht="23.25" customHeight="1">
      <c r="A19" s="65" t="s">
        <v>302</v>
      </c>
      <c r="B19" s="66" t="s">
        <v>140</v>
      </c>
      <c r="C19" s="52">
        <v>1.6</v>
      </c>
      <c r="D19" s="47" t="str">
        <f t="shared" si="0"/>
        <v> </v>
      </c>
      <c r="E19" s="47" t="str">
        <f t="shared" si="1"/>
        <v> </v>
      </c>
      <c r="F19" s="47">
        <f t="shared" si="2"/>
        <v>1.6</v>
      </c>
      <c r="G19" s="77"/>
      <c r="H19" s="77"/>
      <c r="I19" s="77"/>
      <c r="J19" s="77"/>
      <c r="K19" s="77"/>
      <c r="L19" s="77"/>
      <c r="M19" s="77"/>
      <c r="N19" s="77"/>
      <c r="O19" s="77"/>
      <c r="P19" s="77"/>
      <c r="Q19" s="75"/>
      <c r="R19" s="77" t="s">
        <v>276</v>
      </c>
    </row>
    <row r="20" spans="1:18" s="46" customFormat="1" ht="51">
      <c r="A20" s="65" t="s">
        <v>304</v>
      </c>
      <c r="B20" s="66" t="s">
        <v>141</v>
      </c>
      <c r="C20" s="52">
        <v>1.6</v>
      </c>
      <c r="D20" s="47" t="str">
        <f t="shared" si="0"/>
        <v> </v>
      </c>
      <c r="E20" s="47" t="str">
        <f t="shared" si="1"/>
        <v> </v>
      </c>
      <c r="F20" s="47">
        <f t="shared" si="2"/>
        <v>1.6</v>
      </c>
      <c r="G20" s="77"/>
      <c r="H20" s="77"/>
      <c r="I20" s="77"/>
      <c r="J20" s="77"/>
      <c r="K20" s="77"/>
      <c r="L20" s="77"/>
      <c r="M20" s="77"/>
      <c r="N20" s="77"/>
      <c r="O20" s="77"/>
      <c r="P20" s="77"/>
      <c r="Q20" s="75"/>
      <c r="R20" s="77" t="s">
        <v>276</v>
      </c>
    </row>
    <row r="21" spans="1:18" s="46" customFormat="1" ht="51">
      <c r="A21" s="65" t="s">
        <v>354</v>
      </c>
      <c r="B21" s="66" t="s">
        <v>142</v>
      </c>
      <c r="C21" s="52">
        <v>1.6</v>
      </c>
      <c r="D21" s="47" t="str">
        <f t="shared" si="0"/>
        <v> </v>
      </c>
      <c r="E21" s="47" t="str">
        <f t="shared" si="1"/>
        <v> </v>
      </c>
      <c r="F21" s="47">
        <f t="shared" si="2"/>
        <v>1.6</v>
      </c>
      <c r="G21" s="77"/>
      <c r="H21" s="77"/>
      <c r="I21" s="77"/>
      <c r="J21" s="77"/>
      <c r="K21" s="77"/>
      <c r="L21" s="77"/>
      <c r="M21" s="77"/>
      <c r="N21" s="77"/>
      <c r="O21" s="77"/>
      <c r="P21" s="77"/>
      <c r="Q21" s="75"/>
      <c r="R21" s="77" t="s">
        <v>276</v>
      </c>
    </row>
    <row r="22" spans="1:18" s="46" customFormat="1" ht="51">
      <c r="A22" s="65" t="s">
        <v>355</v>
      </c>
      <c r="B22" s="66" t="s">
        <v>143</v>
      </c>
      <c r="C22" s="52">
        <v>1.6</v>
      </c>
      <c r="D22" s="47" t="str">
        <f t="shared" si="0"/>
        <v> </v>
      </c>
      <c r="E22" s="47" t="str">
        <f t="shared" si="1"/>
        <v> </v>
      </c>
      <c r="F22" s="47">
        <f t="shared" si="2"/>
        <v>1.6</v>
      </c>
      <c r="G22" s="77"/>
      <c r="H22" s="77"/>
      <c r="I22" s="77"/>
      <c r="J22" s="77"/>
      <c r="K22" s="77"/>
      <c r="L22" s="77"/>
      <c r="M22" s="77"/>
      <c r="N22" s="77"/>
      <c r="O22" s="77"/>
      <c r="P22" s="77"/>
      <c r="Q22" s="75"/>
      <c r="R22" s="77" t="s">
        <v>276</v>
      </c>
    </row>
    <row r="23" spans="1:18" s="46" customFormat="1" ht="38.25">
      <c r="A23" s="65" t="s">
        <v>357</v>
      </c>
      <c r="B23" s="66" t="s">
        <v>144</v>
      </c>
      <c r="C23" s="52">
        <v>1.6</v>
      </c>
      <c r="D23" s="47" t="str">
        <f t="shared" si="0"/>
        <v> </v>
      </c>
      <c r="E23" s="47" t="str">
        <f t="shared" si="1"/>
        <v> </v>
      </c>
      <c r="F23" s="47">
        <f t="shared" si="2"/>
        <v>1.6</v>
      </c>
      <c r="G23" s="77"/>
      <c r="H23" s="77"/>
      <c r="I23" s="77"/>
      <c r="J23" s="77"/>
      <c r="K23" s="77"/>
      <c r="L23" s="77"/>
      <c r="M23" s="77"/>
      <c r="N23" s="77"/>
      <c r="O23" s="77"/>
      <c r="P23" s="77"/>
      <c r="Q23" s="75"/>
      <c r="R23" s="77" t="s">
        <v>276</v>
      </c>
    </row>
    <row r="24" spans="1:18" s="46" customFormat="1" ht="23.25">
      <c r="A24" s="148"/>
      <c r="B24" s="149" t="s">
        <v>145</v>
      </c>
      <c r="C24" s="177"/>
      <c r="D24" s="170"/>
      <c r="E24" s="170"/>
      <c r="F24" s="170"/>
      <c r="G24" s="178"/>
      <c r="H24" s="178"/>
      <c r="I24" s="178"/>
      <c r="J24" s="178"/>
      <c r="K24" s="178"/>
      <c r="L24" s="178"/>
      <c r="M24" s="178"/>
      <c r="N24" s="178"/>
      <c r="O24" s="178"/>
      <c r="P24" s="178"/>
      <c r="Q24" s="179"/>
      <c r="R24" s="180"/>
    </row>
    <row r="25" spans="1:18" s="46" customFormat="1" ht="48">
      <c r="A25" s="65" t="s">
        <v>273</v>
      </c>
      <c r="B25" s="85" t="s">
        <v>148</v>
      </c>
      <c r="C25" s="82">
        <v>2.5</v>
      </c>
      <c r="D25" s="31" t="str">
        <f aca="true" t="shared" si="3" ref="D25:D43">IF($G25="X",C25," ")</f>
        <v> </v>
      </c>
      <c r="E25" s="31" t="str">
        <f>IF($H25="X",0,IF($I25="X",C25*0.1,IF($J25="x",C25*0.2,IF($K25="x",C25*0.3,IF($L25="x",C25*0.4,IF($M25="x",C25*0.5,IF($N25="x",C25*0.6," ")))))))</f>
        <v> </v>
      </c>
      <c r="F25" s="31">
        <f>IF($O25="X",C25*0.7,IF($P25="X",C25*0.8,IF($Q25="X",C25*0.9,IF($R25="X",C25," "))))</f>
        <v>2.5</v>
      </c>
      <c r="G25" s="87"/>
      <c r="H25" s="87"/>
      <c r="I25" s="87"/>
      <c r="J25" s="87"/>
      <c r="K25" s="87"/>
      <c r="L25" s="87"/>
      <c r="M25" s="87"/>
      <c r="N25" s="87"/>
      <c r="O25" s="87"/>
      <c r="P25" s="87"/>
      <c r="Q25" s="88"/>
      <c r="R25" s="57" t="s">
        <v>276</v>
      </c>
    </row>
    <row r="26" spans="1:18" s="46" customFormat="1" ht="36">
      <c r="A26" s="65" t="s">
        <v>275</v>
      </c>
      <c r="B26" s="85" t="s">
        <v>149</v>
      </c>
      <c r="C26" s="82">
        <v>3.5</v>
      </c>
      <c r="D26" s="31" t="str">
        <f t="shared" si="3"/>
        <v> </v>
      </c>
      <c r="E26" s="31" t="str">
        <f aca="true" t="shared" si="4" ref="E26:E34">IF($H26="X",0,IF($I26="X",C26*0.1,IF($J26="x",C26*0.2,IF($K26="x",C26*0.3,IF($L26="x",C26*0.4,IF($M26="x",C26*0.5,IF($N26="x",C26*0.6," ")))))))</f>
        <v> </v>
      </c>
      <c r="F26" s="31">
        <f aca="true" t="shared" si="5" ref="F26:F34">IF($O26="X",C26*0.7,IF($P26="X",C26*0.8,IF($Q26="X",C26*0.9,IF($R26="X",C26," "))))</f>
        <v>3.5</v>
      </c>
      <c r="G26" s="87"/>
      <c r="H26" s="87"/>
      <c r="I26" s="87"/>
      <c r="J26" s="87"/>
      <c r="K26" s="87"/>
      <c r="L26" s="87"/>
      <c r="M26" s="87"/>
      <c r="N26" s="87"/>
      <c r="O26" s="87"/>
      <c r="P26" s="87"/>
      <c r="Q26" s="88"/>
      <c r="R26" s="57" t="s">
        <v>276</v>
      </c>
    </row>
    <row r="27" spans="1:18" s="46" customFormat="1" ht="60">
      <c r="A27" s="65" t="s">
        <v>277</v>
      </c>
      <c r="B27" s="85" t="s">
        <v>150</v>
      </c>
      <c r="C27" s="82">
        <v>2.5</v>
      </c>
      <c r="D27" s="31" t="str">
        <f t="shared" si="3"/>
        <v> </v>
      </c>
      <c r="E27" s="31" t="str">
        <f t="shared" si="4"/>
        <v> </v>
      </c>
      <c r="F27" s="31">
        <f t="shared" si="5"/>
        <v>2.5</v>
      </c>
      <c r="G27" s="87"/>
      <c r="H27" s="87"/>
      <c r="I27" s="87"/>
      <c r="J27" s="87"/>
      <c r="K27" s="87"/>
      <c r="L27" s="87"/>
      <c r="M27" s="87"/>
      <c r="N27" s="87"/>
      <c r="O27" s="87"/>
      <c r="P27" s="87"/>
      <c r="Q27" s="88"/>
      <c r="R27" s="57" t="s">
        <v>276</v>
      </c>
    </row>
    <row r="28" spans="1:18" s="46" customFormat="1" ht="48">
      <c r="A28" s="65" t="s">
        <v>278</v>
      </c>
      <c r="B28" s="85" t="s">
        <v>151</v>
      </c>
      <c r="C28" s="82">
        <v>3.5</v>
      </c>
      <c r="D28" s="31" t="str">
        <f t="shared" si="3"/>
        <v> </v>
      </c>
      <c r="E28" s="31" t="str">
        <f t="shared" si="4"/>
        <v> </v>
      </c>
      <c r="F28" s="31">
        <f t="shared" si="5"/>
        <v>3.5</v>
      </c>
      <c r="G28" s="87"/>
      <c r="H28" s="87"/>
      <c r="I28" s="87"/>
      <c r="J28" s="87"/>
      <c r="K28" s="87"/>
      <c r="L28" s="87"/>
      <c r="M28" s="87"/>
      <c r="N28" s="87"/>
      <c r="O28" s="87"/>
      <c r="P28" s="87"/>
      <c r="Q28" s="89"/>
      <c r="R28" s="87" t="s">
        <v>276</v>
      </c>
    </row>
    <row r="29" spans="1:18" s="46" customFormat="1" ht="24">
      <c r="A29" s="65" t="s">
        <v>279</v>
      </c>
      <c r="B29" s="85" t="s">
        <v>152</v>
      </c>
      <c r="C29" s="82">
        <v>2.5</v>
      </c>
      <c r="D29" s="31" t="str">
        <f t="shared" si="3"/>
        <v> </v>
      </c>
      <c r="E29" s="31" t="str">
        <f t="shared" si="4"/>
        <v> </v>
      </c>
      <c r="F29" s="31">
        <f t="shared" si="5"/>
        <v>2.5</v>
      </c>
      <c r="G29" s="87"/>
      <c r="H29" s="87"/>
      <c r="I29" s="87"/>
      <c r="J29" s="87"/>
      <c r="K29" s="87"/>
      <c r="L29" s="87"/>
      <c r="M29" s="87"/>
      <c r="N29" s="87"/>
      <c r="O29" s="87"/>
      <c r="P29" s="87"/>
      <c r="Q29" s="89"/>
      <c r="R29" s="87" t="s">
        <v>276</v>
      </c>
    </row>
    <row r="30" spans="1:18" s="46" customFormat="1" ht="36">
      <c r="A30" s="65" t="s">
        <v>280</v>
      </c>
      <c r="B30" s="85" t="s">
        <v>153</v>
      </c>
      <c r="C30" s="82">
        <v>2.5</v>
      </c>
      <c r="D30" s="31" t="str">
        <f t="shared" si="3"/>
        <v> </v>
      </c>
      <c r="E30" s="31" t="str">
        <f t="shared" si="4"/>
        <v> </v>
      </c>
      <c r="F30" s="31">
        <f t="shared" si="5"/>
        <v>2.5</v>
      </c>
      <c r="G30" s="87"/>
      <c r="H30" s="87"/>
      <c r="I30" s="87"/>
      <c r="J30" s="87"/>
      <c r="K30" s="87"/>
      <c r="L30" s="87"/>
      <c r="M30" s="87"/>
      <c r="N30" s="87"/>
      <c r="O30" s="87"/>
      <c r="P30" s="87"/>
      <c r="Q30" s="89"/>
      <c r="R30" s="87" t="s">
        <v>276</v>
      </c>
    </row>
    <row r="31" spans="1:18" s="46" customFormat="1" ht="48">
      <c r="A31" s="65" t="s">
        <v>281</v>
      </c>
      <c r="B31" s="85" t="s">
        <v>154</v>
      </c>
      <c r="C31" s="82">
        <v>3.5</v>
      </c>
      <c r="D31" s="31" t="str">
        <f t="shared" si="3"/>
        <v> </v>
      </c>
      <c r="E31" s="31" t="str">
        <f t="shared" si="4"/>
        <v> </v>
      </c>
      <c r="F31" s="31">
        <f t="shared" si="5"/>
        <v>3.5</v>
      </c>
      <c r="G31" s="87"/>
      <c r="H31" s="87"/>
      <c r="I31" s="87"/>
      <c r="J31" s="87"/>
      <c r="K31" s="87"/>
      <c r="L31" s="87"/>
      <c r="M31" s="87"/>
      <c r="N31" s="87"/>
      <c r="O31" s="87"/>
      <c r="P31" s="87"/>
      <c r="Q31" s="89"/>
      <c r="R31" s="87" t="s">
        <v>276</v>
      </c>
    </row>
    <row r="32" spans="1:18" s="46" customFormat="1" ht="48">
      <c r="A32" s="86" t="s">
        <v>283</v>
      </c>
      <c r="B32" s="85" t="s">
        <v>155</v>
      </c>
      <c r="C32" s="83">
        <v>3.5</v>
      </c>
      <c r="D32" s="31" t="str">
        <f t="shared" si="3"/>
        <v> </v>
      </c>
      <c r="E32" s="31" t="str">
        <f t="shared" si="4"/>
        <v> </v>
      </c>
      <c r="F32" s="31">
        <f t="shared" si="5"/>
        <v>3.5</v>
      </c>
      <c r="G32" s="89"/>
      <c r="H32" s="89"/>
      <c r="I32" s="89"/>
      <c r="J32" s="89"/>
      <c r="K32" s="89"/>
      <c r="L32" s="89"/>
      <c r="M32" s="89"/>
      <c r="N32" s="89"/>
      <c r="O32" s="89"/>
      <c r="P32" s="89"/>
      <c r="Q32" s="89"/>
      <c r="R32" s="89" t="s">
        <v>276</v>
      </c>
    </row>
    <row r="33" spans="1:18" s="46" customFormat="1" ht="36">
      <c r="A33" s="65" t="s">
        <v>284</v>
      </c>
      <c r="B33" s="85" t="s">
        <v>156</v>
      </c>
      <c r="C33" s="83">
        <v>3.5</v>
      </c>
      <c r="D33" s="31" t="str">
        <f t="shared" si="3"/>
        <v> </v>
      </c>
      <c r="E33" s="31" t="str">
        <f t="shared" si="4"/>
        <v> </v>
      </c>
      <c r="F33" s="31">
        <f t="shared" si="5"/>
        <v>3.5</v>
      </c>
      <c r="G33" s="89"/>
      <c r="H33" s="89"/>
      <c r="I33" s="89"/>
      <c r="J33" s="89"/>
      <c r="K33" s="89"/>
      <c r="L33" s="89"/>
      <c r="M33" s="89"/>
      <c r="N33" s="89"/>
      <c r="O33" s="89"/>
      <c r="P33" s="89"/>
      <c r="Q33" s="89"/>
      <c r="R33" s="89" t="s">
        <v>276</v>
      </c>
    </row>
    <row r="34" spans="1:18" s="46" customFormat="1" ht="36">
      <c r="A34" s="65" t="s">
        <v>285</v>
      </c>
      <c r="B34" s="85" t="s">
        <v>157</v>
      </c>
      <c r="C34" s="84">
        <v>2.5</v>
      </c>
      <c r="D34" s="31" t="str">
        <f t="shared" si="3"/>
        <v> </v>
      </c>
      <c r="E34" s="31" t="str">
        <f t="shared" si="4"/>
        <v> </v>
      </c>
      <c r="F34" s="31">
        <f t="shared" si="5"/>
        <v>2.5</v>
      </c>
      <c r="G34" s="89"/>
      <c r="H34" s="89"/>
      <c r="I34" s="89"/>
      <c r="J34" s="89"/>
      <c r="K34" s="89"/>
      <c r="L34" s="89"/>
      <c r="M34" s="89"/>
      <c r="N34" s="89"/>
      <c r="O34" s="89"/>
      <c r="P34" s="89"/>
      <c r="Q34" s="89"/>
      <c r="R34" s="89" t="s">
        <v>276</v>
      </c>
    </row>
    <row r="35" spans="1:18" s="46" customFormat="1" ht="23.25">
      <c r="A35" s="193"/>
      <c r="B35" s="194" t="s">
        <v>158</v>
      </c>
      <c r="C35" s="195"/>
      <c r="D35" s="196"/>
      <c r="E35" s="196"/>
      <c r="F35" s="196"/>
      <c r="G35" s="197"/>
      <c r="H35" s="197"/>
      <c r="I35" s="197"/>
      <c r="J35" s="197"/>
      <c r="K35" s="197"/>
      <c r="L35" s="197"/>
      <c r="M35" s="197"/>
      <c r="N35" s="197"/>
      <c r="O35" s="197"/>
      <c r="P35" s="197"/>
      <c r="Q35" s="198"/>
      <c r="R35" s="199"/>
    </row>
    <row r="36" spans="1:18" s="46" customFormat="1" ht="51">
      <c r="A36" s="65" t="s">
        <v>273</v>
      </c>
      <c r="B36" s="66" t="s">
        <v>161</v>
      </c>
      <c r="C36" s="83">
        <v>3</v>
      </c>
      <c r="D36" s="31" t="str">
        <f t="shared" si="3"/>
        <v> </v>
      </c>
      <c r="E36" s="31" t="str">
        <f>IF($H36="X",0,IF($I36="X",C36*0.1,IF($J36="x",C36*0.2,IF($K36="x",C36*0.3,IF($L36="x",C36*0.4,IF($M36="x",C36*0.5,IF($N36="x",C36*0.6," ")))))))</f>
        <v> </v>
      </c>
      <c r="F36" s="31">
        <f>IF($O36="X",C36*0.7,IF($P36="X",C36*0.8,IF($Q36="X",C36*0.9,IF($R36="X",C36," "))))</f>
        <v>3</v>
      </c>
      <c r="G36" s="89"/>
      <c r="H36" s="89"/>
      <c r="I36" s="89"/>
      <c r="J36" s="89"/>
      <c r="K36" s="89"/>
      <c r="L36" s="89"/>
      <c r="M36" s="89"/>
      <c r="N36" s="89"/>
      <c r="O36" s="89"/>
      <c r="P36" s="89"/>
      <c r="Q36" s="89"/>
      <c r="R36" s="89" t="s">
        <v>276</v>
      </c>
    </row>
    <row r="37" spans="1:18" s="46" customFormat="1" ht="38.25">
      <c r="A37" s="65" t="s">
        <v>275</v>
      </c>
      <c r="B37" s="66" t="s">
        <v>162</v>
      </c>
      <c r="C37" s="83">
        <v>3</v>
      </c>
      <c r="D37" s="31" t="str">
        <f t="shared" si="3"/>
        <v> </v>
      </c>
      <c r="E37" s="31" t="str">
        <f aca="true" t="shared" si="6" ref="E37:E43">IF($H37="X",0,IF($I37="X",C37*0.1,IF($J37="x",C37*0.2,IF($K37="x",C37*0.3,IF($L37="x",C37*0.4,IF($M37="x",C37*0.5,IF($N37="x",C37*0.6," ")))))))</f>
        <v> </v>
      </c>
      <c r="F37" s="31">
        <f aca="true" t="shared" si="7" ref="F37:F43">IF($O37="X",C37*0.7,IF($P37="X",C37*0.8,IF($Q37="X",C37*0.9,IF($R37="X",C37," "))))</f>
        <v>3</v>
      </c>
      <c r="G37" s="89"/>
      <c r="H37" s="89"/>
      <c r="I37" s="89"/>
      <c r="J37" s="89"/>
      <c r="K37" s="89"/>
      <c r="L37" s="89"/>
      <c r="M37" s="89"/>
      <c r="N37" s="89"/>
      <c r="O37" s="89"/>
      <c r="P37" s="89"/>
      <c r="Q37" s="89"/>
      <c r="R37" s="89" t="s">
        <v>276</v>
      </c>
    </row>
    <row r="38" spans="1:18" s="46" customFormat="1" ht="51">
      <c r="A38" s="65" t="s">
        <v>277</v>
      </c>
      <c r="B38" s="66" t="s">
        <v>163</v>
      </c>
      <c r="C38" s="83">
        <v>3</v>
      </c>
      <c r="D38" s="31" t="str">
        <f t="shared" si="3"/>
        <v> </v>
      </c>
      <c r="E38" s="31" t="str">
        <f t="shared" si="6"/>
        <v> </v>
      </c>
      <c r="F38" s="31">
        <f t="shared" si="7"/>
        <v>3</v>
      </c>
      <c r="G38" s="89"/>
      <c r="H38" s="89"/>
      <c r="I38" s="89"/>
      <c r="J38" s="89"/>
      <c r="K38" s="89"/>
      <c r="L38" s="89"/>
      <c r="M38" s="89"/>
      <c r="N38" s="89"/>
      <c r="O38" s="89"/>
      <c r="P38" s="89"/>
      <c r="Q38" s="89"/>
      <c r="R38" s="89" t="s">
        <v>276</v>
      </c>
    </row>
    <row r="39" spans="1:18" s="46" customFormat="1" ht="51">
      <c r="A39" s="86" t="s">
        <v>278</v>
      </c>
      <c r="B39" s="66" t="s">
        <v>164</v>
      </c>
      <c r="C39" s="83">
        <v>3</v>
      </c>
      <c r="D39" s="31" t="str">
        <f t="shared" si="3"/>
        <v> </v>
      </c>
      <c r="E39" s="31" t="str">
        <f t="shared" si="6"/>
        <v> </v>
      </c>
      <c r="F39" s="31">
        <f t="shared" si="7"/>
        <v>3</v>
      </c>
      <c r="G39" s="89"/>
      <c r="H39" s="89"/>
      <c r="I39" s="89"/>
      <c r="J39" s="89"/>
      <c r="K39" s="89"/>
      <c r="L39" s="89"/>
      <c r="M39" s="89"/>
      <c r="N39" s="89"/>
      <c r="O39" s="89"/>
      <c r="P39" s="89"/>
      <c r="Q39" s="89"/>
      <c r="R39" s="89" t="s">
        <v>276</v>
      </c>
    </row>
    <row r="40" spans="1:18" s="46" customFormat="1" ht="51">
      <c r="A40" s="65" t="s">
        <v>279</v>
      </c>
      <c r="B40" s="66" t="s">
        <v>165</v>
      </c>
      <c r="C40" s="83">
        <v>1</v>
      </c>
      <c r="D40" s="31" t="str">
        <f t="shared" si="3"/>
        <v> </v>
      </c>
      <c r="E40" s="31" t="str">
        <f t="shared" si="6"/>
        <v> </v>
      </c>
      <c r="F40" s="31">
        <f t="shared" si="7"/>
        <v>1</v>
      </c>
      <c r="G40" s="89"/>
      <c r="H40" s="89"/>
      <c r="I40" s="89"/>
      <c r="J40" s="89"/>
      <c r="K40" s="89"/>
      <c r="L40" s="89"/>
      <c r="M40" s="89"/>
      <c r="N40" s="89"/>
      <c r="O40" s="89"/>
      <c r="P40" s="89"/>
      <c r="Q40" s="89"/>
      <c r="R40" s="89" t="s">
        <v>276</v>
      </c>
    </row>
    <row r="41" spans="1:18" s="46" customFormat="1" ht="38.25">
      <c r="A41" s="65" t="s">
        <v>280</v>
      </c>
      <c r="B41" s="66" t="s">
        <v>166</v>
      </c>
      <c r="C41" s="83">
        <v>2</v>
      </c>
      <c r="D41" s="31" t="str">
        <f t="shared" si="3"/>
        <v> </v>
      </c>
      <c r="E41" s="31" t="str">
        <f t="shared" si="6"/>
        <v> </v>
      </c>
      <c r="F41" s="31">
        <f t="shared" si="7"/>
        <v>2</v>
      </c>
      <c r="G41" s="89"/>
      <c r="H41" s="89"/>
      <c r="I41" s="89"/>
      <c r="J41" s="89"/>
      <c r="K41" s="89"/>
      <c r="L41" s="89"/>
      <c r="M41" s="89"/>
      <c r="N41" s="89"/>
      <c r="O41" s="89"/>
      <c r="P41" s="89"/>
      <c r="Q41" s="89"/>
      <c r="R41" s="89" t="s">
        <v>276</v>
      </c>
    </row>
    <row r="42" spans="1:18" s="46" customFormat="1" ht="51">
      <c r="A42" s="65" t="s">
        <v>281</v>
      </c>
      <c r="B42" s="66" t="s">
        <v>167</v>
      </c>
      <c r="C42" s="83">
        <v>3</v>
      </c>
      <c r="D42" s="31" t="str">
        <f t="shared" si="3"/>
        <v> </v>
      </c>
      <c r="E42" s="31" t="str">
        <f t="shared" si="6"/>
        <v> </v>
      </c>
      <c r="F42" s="31">
        <f t="shared" si="7"/>
        <v>3</v>
      </c>
      <c r="G42" s="89"/>
      <c r="H42" s="89"/>
      <c r="I42" s="89"/>
      <c r="J42" s="89"/>
      <c r="K42" s="89"/>
      <c r="L42" s="89"/>
      <c r="M42" s="89"/>
      <c r="N42" s="89"/>
      <c r="O42" s="89"/>
      <c r="P42" s="89"/>
      <c r="Q42" s="89"/>
      <c r="R42" s="89" t="s">
        <v>276</v>
      </c>
    </row>
    <row r="43" spans="1:18" s="46" customFormat="1" ht="51">
      <c r="A43" s="65" t="s">
        <v>283</v>
      </c>
      <c r="B43" s="66" t="s">
        <v>168</v>
      </c>
      <c r="C43" s="83">
        <v>2</v>
      </c>
      <c r="D43" s="31" t="str">
        <f t="shared" si="3"/>
        <v> </v>
      </c>
      <c r="E43" s="31" t="str">
        <f t="shared" si="6"/>
        <v> </v>
      </c>
      <c r="F43" s="31">
        <f t="shared" si="7"/>
        <v>2</v>
      </c>
      <c r="G43" s="89"/>
      <c r="H43" s="89"/>
      <c r="I43" s="89"/>
      <c r="J43" s="89"/>
      <c r="K43" s="89"/>
      <c r="L43" s="89"/>
      <c r="M43" s="89"/>
      <c r="N43" s="89"/>
      <c r="O43" s="89"/>
      <c r="P43" s="89"/>
      <c r="Q43" s="89"/>
      <c r="R43" s="89" t="s">
        <v>276</v>
      </c>
    </row>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sheetData>
  <sheetProtection formatRows="0" insertColumns="0" insertRows="0" insertHyperlinks="0" deleteColumns="0" deleteRows="0" sort="0" autoFilter="0" pivotTables="0"/>
  <mergeCells count="12">
    <mergeCell ref="O6:Q6"/>
    <mergeCell ref="B1:I1"/>
    <mergeCell ref="B2:I2"/>
    <mergeCell ref="B3:I3"/>
    <mergeCell ref="B6:B7"/>
    <mergeCell ref="C6:C7"/>
    <mergeCell ref="D6:D7"/>
    <mergeCell ref="E6:E7"/>
    <mergeCell ref="F6:F7"/>
    <mergeCell ref="G6:G7"/>
    <mergeCell ref="I6:K6"/>
    <mergeCell ref="L6:N6"/>
  </mergeCells>
  <hyperlinks>
    <hyperlink ref="O5" location="'Quadro Pontuacao'!A1" display="Quadro de pontuação"/>
  </hyperlinks>
  <printOptions/>
  <pageMargins left="0.511811024" right="0.511811024" top="0.787401575" bottom="0.787401575" header="0.31496062" footer="0.3149606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Plan9"/>
  <dimension ref="A1:R64"/>
  <sheetViews>
    <sheetView showGridLines="0" zoomScalePageLayoutView="0" workbookViewId="0" topLeftCell="A1">
      <selection activeCell="D4" sqref="D1:F16384"/>
    </sheetView>
  </sheetViews>
  <sheetFormatPr defaultColWidth="9.140625" defaultRowHeight="15"/>
  <cols>
    <col min="1" max="1" width="4.57421875" style="32" customWidth="1"/>
    <col min="2" max="2" width="44.28125" style="32" customWidth="1"/>
    <col min="3" max="3" width="9.8515625" style="32" bestFit="1" customWidth="1"/>
    <col min="4" max="4" width="8.57421875" style="32" hidden="1" customWidth="1"/>
    <col min="5" max="5" width="8.7109375" style="32" hidden="1" customWidth="1"/>
    <col min="6" max="6" width="9.8515625" style="32" hidden="1" customWidth="1"/>
    <col min="7" max="7" width="7.421875" style="32" customWidth="1"/>
    <col min="8" max="8" width="6.8515625" style="32" customWidth="1"/>
    <col min="9" max="9" width="6.421875" style="32" customWidth="1"/>
    <col min="10" max="10" width="6.57421875" style="32" customWidth="1"/>
    <col min="11" max="11" width="5.57421875" style="32" customWidth="1"/>
    <col min="12" max="14" width="3.8515625" style="32" bestFit="1" customWidth="1"/>
    <col min="15" max="15" width="4.57421875" style="32" customWidth="1"/>
    <col min="16" max="16" width="5.7109375" style="32" customWidth="1"/>
    <col min="17" max="17" width="8.00390625" style="32" customWidth="1"/>
    <col min="18" max="16384" width="9.140625" style="32" customWidth="1"/>
  </cols>
  <sheetData>
    <row r="1" spans="2:9" ht="12.75">
      <c r="B1" s="475" t="s">
        <v>481</v>
      </c>
      <c r="C1" s="475"/>
      <c r="D1" s="475"/>
      <c r="E1" s="475"/>
      <c r="F1" s="475"/>
      <c r="G1" s="475"/>
      <c r="H1" s="475"/>
      <c r="I1" s="475"/>
    </row>
    <row r="2" spans="2:9" ht="12.75">
      <c r="B2" s="476" t="s">
        <v>482</v>
      </c>
      <c r="C2" s="476"/>
      <c r="D2" s="476"/>
      <c r="E2" s="476"/>
      <c r="F2" s="476"/>
      <c r="G2" s="476"/>
      <c r="H2" s="476"/>
      <c r="I2" s="476"/>
    </row>
    <row r="3" spans="2:9" ht="12.75">
      <c r="B3" s="476" t="s">
        <v>483</v>
      </c>
      <c r="C3" s="476"/>
      <c r="D3" s="476"/>
      <c r="E3" s="476"/>
      <c r="F3" s="476"/>
      <c r="G3" s="476"/>
      <c r="H3" s="476"/>
      <c r="I3" s="476"/>
    </row>
    <row r="4" spans="2:9" ht="16.5" customHeight="1">
      <c r="B4" s="59"/>
      <c r="C4" s="58"/>
      <c r="D4" s="58"/>
      <c r="E4" s="58"/>
      <c r="F4" s="58"/>
      <c r="G4" s="58"/>
      <c r="H4" s="58"/>
      <c r="I4" s="58"/>
    </row>
    <row r="5" spans="8:15" ht="12.75">
      <c r="H5" s="132"/>
      <c r="O5" s="132" t="s">
        <v>293</v>
      </c>
    </row>
    <row r="6" spans="1:18" ht="33.75" customHeight="1">
      <c r="A6" s="150"/>
      <c r="B6" s="477" t="s">
        <v>176</v>
      </c>
      <c r="C6" s="460" t="s">
        <v>337</v>
      </c>
      <c r="D6" s="462" t="s">
        <v>480</v>
      </c>
      <c r="E6" s="462" t="s">
        <v>339</v>
      </c>
      <c r="F6" s="464" t="s">
        <v>338</v>
      </c>
      <c r="G6" s="471" t="s">
        <v>321</v>
      </c>
      <c r="H6" s="37" t="s">
        <v>322</v>
      </c>
      <c r="I6" s="465" t="s">
        <v>323</v>
      </c>
      <c r="J6" s="466"/>
      <c r="K6" s="467"/>
      <c r="L6" s="468" t="s">
        <v>324</v>
      </c>
      <c r="M6" s="469"/>
      <c r="N6" s="470"/>
      <c r="O6" s="465" t="s">
        <v>325</v>
      </c>
      <c r="P6" s="466"/>
      <c r="Q6" s="467"/>
      <c r="R6" s="37" t="s">
        <v>326</v>
      </c>
    </row>
    <row r="7" spans="1:18" ht="12.75">
      <c r="A7" s="151"/>
      <c r="B7" s="478"/>
      <c r="C7" s="461"/>
      <c r="D7" s="463"/>
      <c r="E7" s="463"/>
      <c r="F7" s="462"/>
      <c r="G7" s="472"/>
      <c r="H7" s="5" t="s">
        <v>327</v>
      </c>
      <c r="I7" s="5" t="s">
        <v>328</v>
      </c>
      <c r="J7" s="5" t="s">
        <v>329</v>
      </c>
      <c r="K7" s="5" t="s">
        <v>330</v>
      </c>
      <c r="L7" s="5" t="s">
        <v>331</v>
      </c>
      <c r="M7" s="5" t="s">
        <v>332</v>
      </c>
      <c r="N7" s="5" t="s">
        <v>333</v>
      </c>
      <c r="O7" s="5" t="s">
        <v>334</v>
      </c>
      <c r="P7" s="5" t="s">
        <v>335</v>
      </c>
      <c r="Q7" s="5" t="s">
        <v>336</v>
      </c>
      <c r="R7" s="164">
        <v>1</v>
      </c>
    </row>
    <row r="8" spans="1:18" ht="15.75">
      <c r="A8" s="152"/>
      <c r="B8" s="154" t="s">
        <v>177</v>
      </c>
      <c r="C8" s="153"/>
      <c r="D8" s="153"/>
      <c r="E8" s="153"/>
      <c r="F8" s="153"/>
      <c r="G8" s="153"/>
      <c r="H8" s="153"/>
      <c r="I8" s="153"/>
      <c r="J8" s="153"/>
      <c r="K8" s="153"/>
      <c r="L8" s="153"/>
      <c r="M8" s="153"/>
      <c r="N8" s="153"/>
      <c r="O8" s="153"/>
      <c r="P8" s="153"/>
      <c r="Q8" s="153"/>
      <c r="R8" s="192"/>
    </row>
    <row r="9" spans="1:18" s="35" customFormat="1" ht="51">
      <c r="A9" s="65" t="s">
        <v>273</v>
      </c>
      <c r="B9" s="66" t="s">
        <v>179</v>
      </c>
      <c r="C9" s="201">
        <v>4</v>
      </c>
      <c r="D9" s="135" t="str">
        <f>IF($G9="X",C9," ")</f>
        <v> </v>
      </c>
      <c r="E9" s="135" t="str">
        <f>IF($H9="X",0,IF($I9="X",C9*0.1,IF($J9="x",C9*0.2,IF($K9="x",C9*0.3,IF($L9="x",C9*0.4,IF($M9="x",C9*0.5,IF($N9="x",C9*0.6," ")))))))</f>
        <v> </v>
      </c>
      <c r="F9" s="135">
        <f aca="true" t="shared" si="0" ref="F9:F20">IF($O9="X",C9*0.7,IF($P9="X",C9*0.8,IF($Q9="X",C9*0.9,IF($R9="X",C9," "))))</f>
        <v>4</v>
      </c>
      <c r="G9" s="203"/>
      <c r="H9" s="203"/>
      <c r="I9" s="203"/>
      <c r="J9" s="203"/>
      <c r="K9" s="203"/>
      <c r="L9" s="203"/>
      <c r="M9" s="203"/>
      <c r="N9" s="203"/>
      <c r="O9" s="203"/>
      <c r="P9" s="203"/>
      <c r="Q9" s="161"/>
      <c r="R9" s="203" t="s">
        <v>276</v>
      </c>
    </row>
    <row r="10" spans="1:18" s="35" customFormat="1" ht="38.25">
      <c r="A10" s="65" t="s">
        <v>275</v>
      </c>
      <c r="B10" s="66" t="s">
        <v>180</v>
      </c>
      <c r="C10" s="201">
        <v>4</v>
      </c>
      <c r="D10" s="135" t="str">
        <f aca="true" t="shared" si="1" ref="D10:D20">IF($G10="X",C10," ")</f>
        <v> </v>
      </c>
      <c r="E10" s="135" t="str">
        <f aca="true" t="shared" si="2" ref="E10:E20">IF($H10="X",0,IF($I10="X",C10*0.1,IF($J10="x",C10*0.2,IF($K10="x",C10*0.3,IF($L10="x",C10*0.4,IF($M10="x",C10*0.5,IF($N10="x",C10*0.6," ")))))))</f>
        <v> </v>
      </c>
      <c r="F10" s="135">
        <f t="shared" si="0"/>
        <v>4</v>
      </c>
      <c r="G10" s="203"/>
      <c r="H10" s="203"/>
      <c r="I10" s="203"/>
      <c r="J10" s="203"/>
      <c r="K10" s="203"/>
      <c r="L10" s="203"/>
      <c r="M10" s="203"/>
      <c r="N10" s="203"/>
      <c r="O10" s="203"/>
      <c r="P10" s="203"/>
      <c r="Q10" s="161"/>
      <c r="R10" s="203" t="s">
        <v>276</v>
      </c>
    </row>
    <row r="11" spans="1:18" s="35" customFormat="1" ht="63.75">
      <c r="A11" s="65" t="s">
        <v>277</v>
      </c>
      <c r="B11" s="66" t="s">
        <v>181</v>
      </c>
      <c r="C11" s="201">
        <v>4</v>
      </c>
      <c r="D11" s="135" t="str">
        <f t="shared" si="1"/>
        <v> </v>
      </c>
      <c r="E11" s="135" t="str">
        <f t="shared" si="2"/>
        <v> </v>
      </c>
      <c r="F11" s="135">
        <f t="shared" si="0"/>
        <v>4</v>
      </c>
      <c r="G11" s="203"/>
      <c r="H11" s="203"/>
      <c r="I11" s="203"/>
      <c r="J11" s="203"/>
      <c r="K11" s="203"/>
      <c r="L11" s="203"/>
      <c r="M11" s="203"/>
      <c r="N11" s="203"/>
      <c r="O11" s="203"/>
      <c r="P11" s="203"/>
      <c r="Q11" s="161"/>
      <c r="R11" s="203" t="s">
        <v>276</v>
      </c>
    </row>
    <row r="12" spans="1:18" s="46" customFormat="1" ht="38.25">
      <c r="A12" s="65" t="s">
        <v>278</v>
      </c>
      <c r="B12" s="66" t="s">
        <v>182</v>
      </c>
      <c r="C12" s="202">
        <v>3</v>
      </c>
      <c r="D12" s="135" t="str">
        <f t="shared" si="1"/>
        <v> </v>
      </c>
      <c r="E12" s="135" t="str">
        <f t="shared" si="2"/>
        <v> </v>
      </c>
      <c r="F12" s="135">
        <f t="shared" si="0"/>
        <v>3</v>
      </c>
      <c r="G12" s="204"/>
      <c r="H12" s="204"/>
      <c r="I12" s="204"/>
      <c r="J12" s="204"/>
      <c r="K12" s="204"/>
      <c r="L12" s="204"/>
      <c r="M12" s="204"/>
      <c r="N12" s="204"/>
      <c r="O12" s="204"/>
      <c r="P12" s="204"/>
      <c r="Q12" s="163"/>
      <c r="R12" s="204" t="s">
        <v>276</v>
      </c>
    </row>
    <row r="13" spans="1:18" s="46" customFormat="1" ht="38.25">
      <c r="A13" s="65" t="s">
        <v>279</v>
      </c>
      <c r="B13" s="66" t="s">
        <v>183</v>
      </c>
      <c r="C13" s="202">
        <v>4</v>
      </c>
      <c r="D13" s="135" t="str">
        <f t="shared" si="1"/>
        <v> </v>
      </c>
      <c r="E13" s="135" t="str">
        <f t="shared" si="2"/>
        <v> </v>
      </c>
      <c r="F13" s="135">
        <f t="shared" si="0"/>
        <v>4</v>
      </c>
      <c r="G13" s="204"/>
      <c r="H13" s="204"/>
      <c r="I13" s="204"/>
      <c r="J13" s="204"/>
      <c r="K13" s="204"/>
      <c r="L13" s="204"/>
      <c r="M13" s="204"/>
      <c r="N13" s="204"/>
      <c r="O13" s="204"/>
      <c r="P13" s="204"/>
      <c r="Q13" s="163"/>
      <c r="R13" s="204" t="s">
        <v>276</v>
      </c>
    </row>
    <row r="14" spans="1:18" s="46" customFormat="1" ht="38.25">
      <c r="A14" s="65" t="s">
        <v>280</v>
      </c>
      <c r="B14" s="66" t="s">
        <v>184</v>
      </c>
      <c r="C14" s="202">
        <v>4</v>
      </c>
      <c r="D14" s="135" t="str">
        <f t="shared" si="1"/>
        <v> </v>
      </c>
      <c r="E14" s="135" t="str">
        <f t="shared" si="2"/>
        <v> </v>
      </c>
      <c r="F14" s="135">
        <f t="shared" si="0"/>
        <v>4</v>
      </c>
      <c r="G14" s="204"/>
      <c r="H14" s="204"/>
      <c r="I14" s="204"/>
      <c r="J14" s="204"/>
      <c r="K14" s="204"/>
      <c r="L14" s="204"/>
      <c r="M14" s="204"/>
      <c r="N14" s="204"/>
      <c r="O14" s="204"/>
      <c r="P14" s="204"/>
      <c r="Q14" s="163"/>
      <c r="R14" s="204" t="s">
        <v>276</v>
      </c>
    </row>
    <row r="15" spans="1:18" s="46" customFormat="1" ht="15.75">
      <c r="A15" s="65" t="s">
        <v>281</v>
      </c>
      <c r="B15" s="66" t="s">
        <v>185</v>
      </c>
      <c r="C15" s="202">
        <v>2</v>
      </c>
      <c r="D15" s="135" t="str">
        <f t="shared" si="1"/>
        <v> </v>
      </c>
      <c r="E15" s="135" t="str">
        <f t="shared" si="2"/>
        <v> </v>
      </c>
      <c r="F15" s="135">
        <f t="shared" si="0"/>
        <v>2</v>
      </c>
      <c r="G15" s="204"/>
      <c r="H15" s="204"/>
      <c r="I15" s="204"/>
      <c r="J15" s="204"/>
      <c r="K15" s="204"/>
      <c r="L15" s="204"/>
      <c r="M15" s="204"/>
      <c r="N15" s="204"/>
      <c r="O15" s="204"/>
      <c r="P15" s="204"/>
      <c r="Q15" s="163"/>
      <c r="R15" s="204" t="s">
        <v>276</v>
      </c>
    </row>
    <row r="16" spans="1:18" s="46" customFormat="1" ht="51">
      <c r="A16" s="65" t="s">
        <v>283</v>
      </c>
      <c r="B16" s="66" t="s">
        <v>186</v>
      </c>
      <c r="C16" s="202">
        <v>4</v>
      </c>
      <c r="D16" s="135" t="str">
        <f t="shared" si="1"/>
        <v> </v>
      </c>
      <c r="E16" s="135" t="str">
        <f t="shared" si="2"/>
        <v> </v>
      </c>
      <c r="F16" s="135">
        <f t="shared" si="0"/>
        <v>4</v>
      </c>
      <c r="G16" s="204"/>
      <c r="H16" s="204"/>
      <c r="I16" s="204"/>
      <c r="J16" s="204"/>
      <c r="K16" s="204"/>
      <c r="L16" s="204"/>
      <c r="M16" s="204"/>
      <c r="N16" s="204"/>
      <c r="O16" s="204"/>
      <c r="P16" s="204"/>
      <c r="Q16" s="163"/>
      <c r="R16" s="204" t="s">
        <v>276</v>
      </c>
    </row>
    <row r="17" spans="1:18" s="46" customFormat="1" ht="51">
      <c r="A17" s="65" t="s">
        <v>284</v>
      </c>
      <c r="B17" s="66" t="s">
        <v>187</v>
      </c>
      <c r="C17" s="202">
        <v>3</v>
      </c>
      <c r="D17" s="135" t="str">
        <f t="shared" si="1"/>
        <v> </v>
      </c>
      <c r="E17" s="135" t="str">
        <f t="shared" si="2"/>
        <v> </v>
      </c>
      <c r="F17" s="135">
        <f t="shared" si="0"/>
        <v>3</v>
      </c>
      <c r="G17" s="204"/>
      <c r="H17" s="204"/>
      <c r="I17" s="204"/>
      <c r="J17" s="204"/>
      <c r="K17" s="204"/>
      <c r="L17" s="204"/>
      <c r="M17" s="204"/>
      <c r="N17" s="204"/>
      <c r="O17" s="204"/>
      <c r="P17" s="204"/>
      <c r="Q17" s="163"/>
      <c r="R17" s="204" t="s">
        <v>276</v>
      </c>
    </row>
    <row r="18" spans="1:18" s="46" customFormat="1" ht="25.5">
      <c r="A18" s="65" t="s">
        <v>285</v>
      </c>
      <c r="B18" s="66" t="s">
        <v>188</v>
      </c>
      <c r="C18" s="202">
        <v>2.5</v>
      </c>
      <c r="D18" s="135" t="str">
        <f t="shared" si="1"/>
        <v> </v>
      </c>
      <c r="E18" s="135" t="str">
        <f t="shared" si="2"/>
        <v> </v>
      </c>
      <c r="F18" s="135">
        <f t="shared" si="0"/>
        <v>2.5</v>
      </c>
      <c r="G18" s="204"/>
      <c r="H18" s="204"/>
      <c r="I18" s="204"/>
      <c r="J18" s="204"/>
      <c r="K18" s="204"/>
      <c r="L18" s="204"/>
      <c r="M18" s="204"/>
      <c r="N18" s="204"/>
      <c r="O18" s="204"/>
      <c r="P18" s="204"/>
      <c r="Q18" s="163"/>
      <c r="R18" s="204" t="s">
        <v>276</v>
      </c>
    </row>
    <row r="19" spans="1:18" s="46" customFormat="1" ht="51">
      <c r="A19" s="65" t="s">
        <v>302</v>
      </c>
      <c r="B19" s="66" t="s">
        <v>189</v>
      </c>
      <c r="C19" s="202">
        <v>2.5</v>
      </c>
      <c r="D19" s="135" t="str">
        <f t="shared" si="1"/>
        <v> </v>
      </c>
      <c r="E19" s="135" t="str">
        <f t="shared" si="2"/>
        <v> </v>
      </c>
      <c r="F19" s="135">
        <f t="shared" si="0"/>
        <v>2.5</v>
      </c>
      <c r="G19" s="204"/>
      <c r="H19" s="204"/>
      <c r="I19" s="204"/>
      <c r="J19" s="204"/>
      <c r="K19" s="204"/>
      <c r="L19" s="204"/>
      <c r="M19" s="204"/>
      <c r="N19" s="204"/>
      <c r="O19" s="204"/>
      <c r="P19" s="204"/>
      <c r="Q19" s="163"/>
      <c r="R19" s="204" t="s">
        <v>276</v>
      </c>
    </row>
    <row r="20" spans="1:18" s="46" customFormat="1" ht="51">
      <c r="A20" s="65" t="s">
        <v>304</v>
      </c>
      <c r="B20" s="66" t="s">
        <v>190</v>
      </c>
      <c r="C20" s="202">
        <v>3</v>
      </c>
      <c r="D20" s="135" t="str">
        <f t="shared" si="1"/>
        <v> </v>
      </c>
      <c r="E20" s="135" t="str">
        <f t="shared" si="2"/>
        <v> </v>
      </c>
      <c r="F20" s="135">
        <f t="shared" si="0"/>
        <v>3</v>
      </c>
      <c r="G20" s="204"/>
      <c r="H20" s="204"/>
      <c r="I20" s="204"/>
      <c r="J20" s="204"/>
      <c r="K20" s="204"/>
      <c r="L20" s="204"/>
      <c r="M20" s="204"/>
      <c r="N20" s="204"/>
      <c r="O20" s="204"/>
      <c r="P20" s="204"/>
      <c r="Q20" s="163"/>
      <c r="R20" s="204" t="s">
        <v>276</v>
      </c>
    </row>
    <row r="21" spans="1:18" s="46" customFormat="1" ht="23.25">
      <c r="A21" s="193"/>
      <c r="B21" s="194" t="s">
        <v>191</v>
      </c>
      <c r="C21" s="195"/>
      <c r="D21" s="200"/>
      <c r="E21" s="200"/>
      <c r="F21" s="200"/>
      <c r="G21" s="197"/>
      <c r="H21" s="197"/>
      <c r="I21" s="197"/>
      <c r="J21" s="197"/>
      <c r="K21" s="197"/>
      <c r="L21" s="197"/>
      <c r="M21" s="197"/>
      <c r="N21" s="197"/>
      <c r="O21" s="197"/>
      <c r="P21" s="197"/>
      <c r="Q21" s="198"/>
      <c r="R21" s="199"/>
    </row>
    <row r="22" spans="1:18" s="46" customFormat="1" ht="63.75">
      <c r="A22" s="65" t="s">
        <v>273</v>
      </c>
      <c r="B22" s="66" t="s">
        <v>193</v>
      </c>
      <c r="C22" s="202">
        <v>2.5</v>
      </c>
      <c r="D22" s="135" t="str">
        <f aca="true" t="shared" si="3" ref="D22:D29">IF($G22="X",C22," ")</f>
        <v> </v>
      </c>
      <c r="E22" s="135" t="str">
        <f aca="true" t="shared" si="4" ref="E22:E29">IF($H22="X",0,IF($I22="X",C22*0.1,IF($J22="x",C22*0.2,IF($K22="x",C22*0.3,IF($L22="x",C22*0.4,IF($M22="x",C22*0.5,IF($N22="x",C22*0.6," ")))))))</f>
        <v> </v>
      </c>
      <c r="F22" s="135">
        <f aca="true" t="shared" si="5" ref="F22:F29">IF($O22="X",C22*0.7,IF($P22="X",C22*0.8,IF($Q22="X",C22*0.9,IF($R22="X",C22," "))))</f>
        <v>2.5</v>
      </c>
      <c r="G22" s="204"/>
      <c r="H22" s="204"/>
      <c r="I22" s="204"/>
      <c r="J22" s="204"/>
      <c r="K22" s="204"/>
      <c r="L22" s="204"/>
      <c r="M22" s="204"/>
      <c r="N22" s="204"/>
      <c r="O22" s="204"/>
      <c r="P22" s="204"/>
      <c r="Q22" s="161"/>
      <c r="R22" s="203" t="s">
        <v>276</v>
      </c>
    </row>
    <row r="23" spans="1:18" s="46" customFormat="1" ht="38.25">
      <c r="A23" s="65" t="s">
        <v>275</v>
      </c>
      <c r="B23" s="66" t="s">
        <v>194</v>
      </c>
      <c r="C23" s="202">
        <v>3</v>
      </c>
      <c r="D23" s="135" t="str">
        <f t="shared" si="3"/>
        <v> </v>
      </c>
      <c r="E23" s="135" t="str">
        <f t="shared" si="4"/>
        <v> </v>
      </c>
      <c r="F23" s="135">
        <f t="shared" si="5"/>
        <v>3</v>
      </c>
      <c r="G23" s="204"/>
      <c r="H23" s="204"/>
      <c r="I23" s="204"/>
      <c r="J23" s="204"/>
      <c r="K23" s="204"/>
      <c r="L23" s="204"/>
      <c r="M23" s="204"/>
      <c r="N23" s="204"/>
      <c r="O23" s="204"/>
      <c r="P23" s="204"/>
      <c r="Q23" s="161"/>
      <c r="R23" s="203" t="s">
        <v>276</v>
      </c>
    </row>
    <row r="24" spans="1:18" s="46" customFormat="1" ht="51">
      <c r="A24" s="65" t="s">
        <v>277</v>
      </c>
      <c r="B24" s="66" t="s">
        <v>195</v>
      </c>
      <c r="C24" s="202">
        <v>3</v>
      </c>
      <c r="D24" s="135" t="str">
        <f t="shared" si="3"/>
        <v> </v>
      </c>
      <c r="E24" s="135" t="str">
        <f t="shared" si="4"/>
        <v> </v>
      </c>
      <c r="F24" s="135">
        <f t="shared" si="5"/>
        <v>3</v>
      </c>
      <c r="G24" s="204"/>
      <c r="H24" s="204"/>
      <c r="I24" s="204"/>
      <c r="J24" s="204"/>
      <c r="K24" s="204"/>
      <c r="L24" s="204"/>
      <c r="M24" s="204"/>
      <c r="N24" s="204"/>
      <c r="O24" s="204"/>
      <c r="P24" s="204"/>
      <c r="Q24" s="161"/>
      <c r="R24" s="203" t="s">
        <v>276</v>
      </c>
    </row>
    <row r="25" spans="1:18" s="46" customFormat="1" ht="38.25">
      <c r="A25" s="65" t="s">
        <v>278</v>
      </c>
      <c r="B25" s="66" t="s">
        <v>196</v>
      </c>
      <c r="C25" s="202">
        <v>2.5</v>
      </c>
      <c r="D25" s="135" t="str">
        <f t="shared" si="3"/>
        <v> </v>
      </c>
      <c r="E25" s="135" t="str">
        <f t="shared" si="4"/>
        <v> </v>
      </c>
      <c r="F25" s="135">
        <f t="shared" si="5"/>
        <v>2.5</v>
      </c>
      <c r="G25" s="204"/>
      <c r="H25" s="204"/>
      <c r="I25" s="204"/>
      <c r="J25" s="204"/>
      <c r="K25" s="204"/>
      <c r="L25" s="204"/>
      <c r="M25" s="204"/>
      <c r="N25" s="204"/>
      <c r="O25" s="204"/>
      <c r="P25" s="204"/>
      <c r="Q25" s="163"/>
      <c r="R25" s="204" t="s">
        <v>276</v>
      </c>
    </row>
    <row r="26" spans="1:18" s="46" customFormat="1" ht="76.5">
      <c r="A26" s="65" t="s">
        <v>279</v>
      </c>
      <c r="B26" s="66" t="s">
        <v>197</v>
      </c>
      <c r="C26" s="202">
        <v>2.5</v>
      </c>
      <c r="D26" s="135" t="str">
        <f t="shared" si="3"/>
        <v> </v>
      </c>
      <c r="E26" s="135" t="str">
        <f t="shared" si="4"/>
        <v> </v>
      </c>
      <c r="F26" s="135">
        <f t="shared" si="5"/>
        <v>2.5</v>
      </c>
      <c r="G26" s="204"/>
      <c r="H26" s="204"/>
      <c r="I26" s="204"/>
      <c r="J26" s="204"/>
      <c r="K26" s="204"/>
      <c r="L26" s="204"/>
      <c r="M26" s="204"/>
      <c r="N26" s="204"/>
      <c r="O26" s="204"/>
      <c r="P26" s="204"/>
      <c r="Q26" s="163"/>
      <c r="R26" s="204" t="s">
        <v>276</v>
      </c>
    </row>
    <row r="27" spans="1:18" s="46" customFormat="1" ht="38.25">
      <c r="A27" s="65" t="s">
        <v>280</v>
      </c>
      <c r="B27" s="66" t="s">
        <v>198</v>
      </c>
      <c r="C27" s="202">
        <v>2.5</v>
      </c>
      <c r="D27" s="135" t="str">
        <f t="shared" si="3"/>
        <v> </v>
      </c>
      <c r="E27" s="135" t="str">
        <f t="shared" si="4"/>
        <v> </v>
      </c>
      <c r="F27" s="135">
        <f t="shared" si="5"/>
        <v>2.5</v>
      </c>
      <c r="G27" s="204"/>
      <c r="H27" s="204"/>
      <c r="I27" s="204"/>
      <c r="J27" s="204"/>
      <c r="K27" s="204"/>
      <c r="L27" s="204"/>
      <c r="M27" s="204"/>
      <c r="N27" s="204"/>
      <c r="O27" s="204"/>
      <c r="P27" s="204"/>
      <c r="Q27" s="163"/>
      <c r="R27" s="204" t="s">
        <v>276</v>
      </c>
    </row>
    <row r="28" spans="1:18" s="46" customFormat="1" ht="51">
      <c r="A28" s="65" t="s">
        <v>281</v>
      </c>
      <c r="B28" s="66" t="s">
        <v>199</v>
      </c>
      <c r="C28" s="202">
        <v>3</v>
      </c>
      <c r="D28" s="135" t="str">
        <f t="shared" si="3"/>
        <v> </v>
      </c>
      <c r="E28" s="135" t="str">
        <f t="shared" si="4"/>
        <v> </v>
      </c>
      <c r="F28" s="135">
        <f t="shared" si="5"/>
        <v>3</v>
      </c>
      <c r="G28" s="204"/>
      <c r="H28" s="204"/>
      <c r="I28" s="204"/>
      <c r="J28" s="204"/>
      <c r="K28" s="204"/>
      <c r="L28" s="204"/>
      <c r="M28" s="204"/>
      <c r="N28" s="204"/>
      <c r="O28" s="204"/>
      <c r="P28" s="204"/>
      <c r="Q28" s="163"/>
      <c r="R28" s="204" t="s">
        <v>276</v>
      </c>
    </row>
    <row r="29" spans="1:18" s="46" customFormat="1" ht="51">
      <c r="A29" s="86" t="s">
        <v>283</v>
      </c>
      <c r="B29" s="66" t="s">
        <v>200</v>
      </c>
      <c r="C29" s="205">
        <v>1</v>
      </c>
      <c r="D29" s="135" t="str">
        <f t="shared" si="3"/>
        <v> </v>
      </c>
      <c r="E29" s="135" t="str">
        <f t="shared" si="4"/>
        <v> </v>
      </c>
      <c r="F29" s="135">
        <f t="shared" si="5"/>
        <v>1</v>
      </c>
      <c r="G29" s="163"/>
      <c r="H29" s="163"/>
      <c r="I29" s="163"/>
      <c r="J29" s="163"/>
      <c r="K29" s="163"/>
      <c r="L29" s="163"/>
      <c r="M29" s="163"/>
      <c r="N29" s="163"/>
      <c r="O29" s="163"/>
      <c r="P29" s="163"/>
      <c r="Q29" s="163"/>
      <c r="R29" s="163" t="s">
        <v>276</v>
      </c>
    </row>
    <row r="30" spans="1:18" s="46" customFormat="1" ht="23.25">
      <c r="A30" s="193"/>
      <c r="B30" s="194" t="s">
        <v>201</v>
      </c>
      <c r="C30" s="195"/>
      <c r="D30" s="196"/>
      <c r="E30" s="196"/>
      <c r="F30" s="196"/>
      <c r="G30" s="197"/>
      <c r="H30" s="197"/>
      <c r="I30" s="197"/>
      <c r="J30" s="197"/>
      <c r="K30" s="197"/>
      <c r="L30" s="197"/>
      <c r="M30" s="197"/>
      <c r="N30" s="197"/>
      <c r="O30" s="197"/>
      <c r="P30" s="197"/>
      <c r="Q30" s="198"/>
      <c r="R30" s="199"/>
    </row>
    <row r="31" spans="1:18" s="46" customFormat="1" ht="63.75">
      <c r="A31" s="65" t="s">
        <v>273</v>
      </c>
      <c r="B31" s="66" t="s">
        <v>203</v>
      </c>
      <c r="C31" s="205">
        <v>0.75</v>
      </c>
      <c r="D31" s="135" t="str">
        <f aca="true" t="shared" si="6" ref="D31:D64">IF($G31="X",C31," ")</f>
        <v> </v>
      </c>
      <c r="E31" s="135" t="str">
        <f aca="true" t="shared" si="7" ref="E31:E38">IF($H31="X",0,IF($I31="X",C31*0.1,IF($J31="x",C31*0.2,IF($K31="x",C31*0.3,IF($L31="x",C31*0.4,IF($M31="x",C31*0.5,IF($N31="x",C31*0.6," ")))))))</f>
        <v> </v>
      </c>
      <c r="F31" s="135">
        <f aca="true" t="shared" si="8" ref="F31:F38">IF($O31="X",C31*0.7,IF($P31="X",C31*0.8,IF($Q31="X",C31*0.9,IF($R31="X",C31," "))))</f>
        <v>0.75</v>
      </c>
      <c r="G31" s="163"/>
      <c r="H31" s="163"/>
      <c r="I31" s="163"/>
      <c r="J31" s="163"/>
      <c r="K31" s="163"/>
      <c r="L31" s="163"/>
      <c r="M31" s="163"/>
      <c r="N31" s="163"/>
      <c r="O31" s="163"/>
      <c r="P31" s="163"/>
      <c r="Q31" s="163"/>
      <c r="R31" s="163" t="s">
        <v>276</v>
      </c>
    </row>
    <row r="32" spans="1:18" s="46" customFormat="1" ht="89.25">
      <c r="A32" s="65" t="s">
        <v>275</v>
      </c>
      <c r="B32" s="66" t="s">
        <v>204</v>
      </c>
      <c r="C32" s="205">
        <v>1.5</v>
      </c>
      <c r="D32" s="135" t="str">
        <f t="shared" si="6"/>
        <v> </v>
      </c>
      <c r="E32" s="135" t="str">
        <f t="shared" si="7"/>
        <v> </v>
      </c>
      <c r="F32" s="135">
        <f t="shared" si="8"/>
        <v>1.5</v>
      </c>
      <c r="G32" s="163"/>
      <c r="H32" s="163"/>
      <c r="I32" s="163"/>
      <c r="J32" s="163"/>
      <c r="K32" s="163"/>
      <c r="L32" s="163"/>
      <c r="M32" s="163"/>
      <c r="N32" s="163"/>
      <c r="O32" s="163"/>
      <c r="P32" s="163"/>
      <c r="Q32" s="163"/>
      <c r="R32" s="163" t="s">
        <v>276</v>
      </c>
    </row>
    <row r="33" spans="1:18" s="46" customFormat="1" ht="25.5">
      <c r="A33" s="65" t="s">
        <v>277</v>
      </c>
      <c r="B33" s="66" t="s">
        <v>205</v>
      </c>
      <c r="C33" s="205">
        <v>0.75</v>
      </c>
      <c r="D33" s="135" t="str">
        <f t="shared" si="6"/>
        <v> </v>
      </c>
      <c r="E33" s="135" t="str">
        <f t="shared" si="7"/>
        <v> </v>
      </c>
      <c r="F33" s="135">
        <f t="shared" si="8"/>
        <v>0.75</v>
      </c>
      <c r="G33" s="163"/>
      <c r="H33" s="163"/>
      <c r="I33" s="163"/>
      <c r="J33" s="163"/>
      <c r="K33" s="163"/>
      <c r="L33" s="163"/>
      <c r="M33" s="163"/>
      <c r="N33" s="163"/>
      <c r="O33" s="163"/>
      <c r="P33" s="163"/>
      <c r="Q33" s="163"/>
      <c r="R33" s="163" t="s">
        <v>276</v>
      </c>
    </row>
    <row r="34" spans="1:18" s="46" customFormat="1" ht="63.75">
      <c r="A34" s="86" t="s">
        <v>278</v>
      </c>
      <c r="B34" s="66" t="s">
        <v>206</v>
      </c>
      <c r="C34" s="205">
        <v>0.5</v>
      </c>
      <c r="D34" s="135" t="str">
        <f t="shared" si="6"/>
        <v> </v>
      </c>
      <c r="E34" s="135" t="str">
        <f t="shared" si="7"/>
        <v> </v>
      </c>
      <c r="F34" s="135">
        <f t="shared" si="8"/>
        <v>0.5</v>
      </c>
      <c r="G34" s="163"/>
      <c r="H34" s="163"/>
      <c r="I34" s="163"/>
      <c r="J34" s="163"/>
      <c r="K34" s="163"/>
      <c r="L34" s="163"/>
      <c r="M34" s="163"/>
      <c r="N34" s="163"/>
      <c r="O34" s="163"/>
      <c r="P34" s="163"/>
      <c r="Q34" s="163"/>
      <c r="R34" s="163" t="s">
        <v>276</v>
      </c>
    </row>
    <row r="35" spans="1:18" s="46" customFormat="1" ht="63.75">
      <c r="A35" s="65" t="s">
        <v>279</v>
      </c>
      <c r="B35" s="66" t="s">
        <v>207</v>
      </c>
      <c r="C35" s="205">
        <v>0.5</v>
      </c>
      <c r="D35" s="135" t="str">
        <f t="shared" si="6"/>
        <v> </v>
      </c>
      <c r="E35" s="135" t="str">
        <f t="shared" si="7"/>
        <v> </v>
      </c>
      <c r="F35" s="135">
        <f t="shared" si="8"/>
        <v>0.5</v>
      </c>
      <c r="G35" s="163"/>
      <c r="H35" s="163"/>
      <c r="I35" s="163"/>
      <c r="J35" s="163"/>
      <c r="K35" s="163"/>
      <c r="L35" s="163"/>
      <c r="M35" s="163"/>
      <c r="N35" s="163"/>
      <c r="O35" s="163"/>
      <c r="P35" s="163"/>
      <c r="Q35" s="163"/>
      <c r="R35" s="163" t="s">
        <v>276</v>
      </c>
    </row>
    <row r="36" spans="1:18" s="46" customFormat="1" ht="51">
      <c r="A36" s="65" t="s">
        <v>280</v>
      </c>
      <c r="B36" s="19" t="s">
        <v>208</v>
      </c>
      <c r="C36" s="205">
        <v>0.75</v>
      </c>
      <c r="D36" s="135" t="str">
        <f t="shared" si="6"/>
        <v> </v>
      </c>
      <c r="E36" s="135" t="str">
        <f t="shared" si="7"/>
        <v> </v>
      </c>
      <c r="F36" s="135">
        <f t="shared" si="8"/>
        <v>0.75</v>
      </c>
      <c r="G36" s="163"/>
      <c r="H36" s="163"/>
      <c r="I36" s="163"/>
      <c r="J36" s="163"/>
      <c r="K36" s="163"/>
      <c r="L36" s="163"/>
      <c r="M36" s="163"/>
      <c r="N36" s="163"/>
      <c r="O36" s="163"/>
      <c r="P36" s="163"/>
      <c r="Q36" s="163"/>
      <c r="R36" s="163" t="s">
        <v>276</v>
      </c>
    </row>
    <row r="37" spans="1:18" s="46" customFormat="1" ht="63.75">
      <c r="A37" s="65" t="s">
        <v>281</v>
      </c>
      <c r="B37" s="19" t="s">
        <v>209</v>
      </c>
      <c r="C37" s="205">
        <v>0.75</v>
      </c>
      <c r="D37" s="135" t="str">
        <f t="shared" si="6"/>
        <v> </v>
      </c>
      <c r="E37" s="135" t="str">
        <f t="shared" si="7"/>
        <v> </v>
      </c>
      <c r="F37" s="135">
        <f t="shared" si="8"/>
        <v>0.75</v>
      </c>
      <c r="G37" s="163"/>
      <c r="H37" s="163"/>
      <c r="I37" s="163"/>
      <c r="J37" s="163"/>
      <c r="K37" s="163"/>
      <c r="L37" s="163"/>
      <c r="M37" s="163"/>
      <c r="N37" s="163"/>
      <c r="O37" s="163"/>
      <c r="P37" s="163"/>
      <c r="Q37" s="163"/>
      <c r="R37" s="163" t="s">
        <v>276</v>
      </c>
    </row>
    <row r="38" spans="1:18" s="46" customFormat="1" ht="38.25">
      <c r="A38" s="65" t="s">
        <v>283</v>
      </c>
      <c r="B38" s="66" t="s">
        <v>210</v>
      </c>
      <c r="C38" s="205">
        <v>1.5</v>
      </c>
      <c r="D38" s="135" t="str">
        <f t="shared" si="6"/>
        <v> </v>
      </c>
      <c r="E38" s="135" t="str">
        <f t="shared" si="7"/>
        <v> </v>
      </c>
      <c r="F38" s="135">
        <f t="shared" si="8"/>
        <v>1.5</v>
      </c>
      <c r="G38" s="163"/>
      <c r="H38" s="163"/>
      <c r="I38" s="163"/>
      <c r="J38" s="163"/>
      <c r="K38" s="163"/>
      <c r="L38" s="163"/>
      <c r="M38" s="163"/>
      <c r="N38" s="163"/>
      <c r="O38" s="163"/>
      <c r="P38" s="163"/>
      <c r="Q38" s="163"/>
      <c r="R38" s="163" t="s">
        <v>276</v>
      </c>
    </row>
    <row r="39" spans="1:18" s="46" customFormat="1" ht="63.75">
      <c r="A39" s="65" t="s">
        <v>284</v>
      </c>
      <c r="B39" s="66" t="s">
        <v>211</v>
      </c>
      <c r="C39" s="205">
        <v>0.75</v>
      </c>
      <c r="D39" s="135" t="str">
        <f t="shared" si="6"/>
        <v> </v>
      </c>
      <c r="E39" s="135" t="str">
        <f>IF($H39="X",0,IF($I39="X",C39*0.1,IF($J39="x",C39*0.2,IF($K39="x",C39*0.3,IF($L39="x",C39*0.4,IF($M39="x",C39*0.5,IF($N39="x",C39*0.6," ")))))))</f>
        <v> </v>
      </c>
      <c r="F39" s="135">
        <f>IF($O39="X",C39*0.7,IF($P39="X",C39*0.8,IF($Q39="X",C39*0.9,IF($R39="X",C39," "))))</f>
        <v>0.75</v>
      </c>
      <c r="G39" s="163"/>
      <c r="H39" s="163"/>
      <c r="I39" s="163"/>
      <c r="J39" s="163"/>
      <c r="K39" s="163"/>
      <c r="L39" s="163"/>
      <c r="M39" s="163"/>
      <c r="N39" s="163"/>
      <c r="O39" s="163"/>
      <c r="P39" s="163"/>
      <c r="Q39" s="163"/>
      <c r="R39" s="163" t="s">
        <v>274</v>
      </c>
    </row>
    <row r="40" spans="1:18" s="46" customFormat="1" ht="63.75">
      <c r="A40" s="65" t="s">
        <v>285</v>
      </c>
      <c r="B40" s="66" t="s">
        <v>212</v>
      </c>
      <c r="C40" s="205">
        <v>0.75</v>
      </c>
      <c r="D40" s="135" t="str">
        <f t="shared" si="6"/>
        <v> </v>
      </c>
      <c r="E40" s="135" t="str">
        <f>IF($H40="X",0,IF($I40="X",C40*0.1,IF($J40="x",C40*0.2,IF($K40="x",C40*0.3,IF($L40="x",C40*0.4,IF($M40="x",C40*0.5,IF($N40="x",C40*0.6," ")))))))</f>
        <v> </v>
      </c>
      <c r="F40" s="135">
        <f>IF($O40="X",C40*0.7,IF($P40="X",C40*0.8,IF($Q40="X",C40*0.9,IF($R40="X",C40," "))))</f>
        <v>0.75</v>
      </c>
      <c r="G40" s="163"/>
      <c r="H40" s="163"/>
      <c r="I40" s="163"/>
      <c r="J40" s="163"/>
      <c r="K40" s="163"/>
      <c r="L40" s="163"/>
      <c r="M40" s="163"/>
      <c r="N40" s="163"/>
      <c r="O40" s="163"/>
      <c r="P40" s="163"/>
      <c r="Q40" s="163"/>
      <c r="R40" s="163" t="s">
        <v>274</v>
      </c>
    </row>
    <row r="41" spans="1:18" s="46" customFormat="1" ht="51">
      <c r="A41" s="65" t="s">
        <v>302</v>
      </c>
      <c r="B41" s="66" t="s">
        <v>213</v>
      </c>
      <c r="C41" s="205">
        <v>1.5</v>
      </c>
      <c r="D41" s="135" t="str">
        <f t="shared" si="6"/>
        <v> </v>
      </c>
      <c r="E41" s="135" t="str">
        <f>IF($H41="X",0,IF($I41="X",C41*0.1,IF($J41="x",C41*0.2,IF($K41="x",C41*0.3,IF($L41="x",C41*0.4,IF($M41="x",C41*0.5,IF($N41="x",C41*0.6," ")))))))</f>
        <v> </v>
      </c>
      <c r="F41" s="135">
        <f>IF($O41="X",C41*0.7,IF($P41="X",C41*0.8,IF($Q41="X",C41*0.9,IF($R41="X",C41," "))))</f>
        <v>1.5</v>
      </c>
      <c r="G41" s="163"/>
      <c r="H41" s="163"/>
      <c r="I41" s="163"/>
      <c r="J41" s="163"/>
      <c r="K41" s="163"/>
      <c r="L41" s="163"/>
      <c r="M41" s="163"/>
      <c r="N41" s="163"/>
      <c r="O41" s="163"/>
      <c r="P41" s="163"/>
      <c r="Q41" s="163"/>
      <c r="R41" s="163" t="s">
        <v>274</v>
      </c>
    </row>
    <row r="42" spans="1:18" s="46" customFormat="1" ht="31.5">
      <c r="A42" s="193"/>
      <c r="B42" s="194" t="s">
        <v>214</v>
      </c>
      <c r="C42" s="206"/>
      <c r="D42" s="207"/>
      <c r="E42" s="207"/>
      <c r="F42" s="207"/>
      <c r="G42" s="208"/>
      <c r="H42" s="208"/>
      <c r="I42" s="208"/>
      <c r="J42" s="208"/>
      <c r="K42" s="208"/>
      <c r="L42" s="208"/>
      <c r="M42" s="208"/>
      <c r="N42" s="208"/>
      <c r="O42" s="208"/>
      <c r="P42" s="208"/>
      <c r="Q42" s="209"/>
      <c r="R42" s="210"/>
    </row>
    <row r="43" spans="1:18" s="46" customFormat="1" ht="63.75">
      <c r="A43" s="65" t="s">
        <v>273</v>
      </c>
      <c r="B43" s="66" t="s">
        <v>216</v>
      </c>
      <c r="C43" s="205">
        <v>1.1</v>
      </c>
      <c r="D43" s="135" t="str">
        <f t="shared" si="6"/>
        <v> </v>
      </c>
      <c r="E43" s="135" t="str">
        <f aca="true" t="shared" si="9" ref="E43:E56">IF($H43="X",0,IF($I43="X",C43*0.1,IF($J43="x",C43*0.2,IF($K43="x",C43*0.3,IF($L43="x",C43*0.4,IF($M43="x",C43*0.5,IF($N43="x",C43*0.6," ")))))))</f>
        <v> </v>
      </c>
      <c r="F43" s="135">
        <f aca="true" t="shared" si="10" ref="F43:F56">IF($O43="X",C43*0.7,IF($P43="X",C43*0.8,IF($Q43="X",C43*0.9,IF($R43="X",C43," "))))</f>
        <v>1.1</v>
      </c>
      <c r="G43" s="163"/>
      <c r="H43" s="163"/>
      <c r="I43" s="163"/>
      <c r="J43" s="163"/>
      <c r="K43" s="163"/>
      <c r="L43" s="163"/>
      <c r="M43" s="163"/>
      <c r="N43" s="163"/>
      <c r="O43" s="163"/>
      <c r="P43" s="163"/>
      <c r="Q43" s="163"/>
      <c r="R43" s="163" t="s">
        <v>276</v>
      </c>
    </row>
    <row r="44" spans="1:18" s="46" customFormat="1" ht="38.25">
      <c r="A44" s="65" t="s">
        <v>275</v>
      </c>
      <c r="B44" s="66" t="s">
        <v>217</v>
      </c>
      <c r="C44" s="205">
        <v>2.5</v>
      </c>
      <c r="D44" s="135" t="str">
        <f t="shared" si="6"/>
        <v> </v>
      </c>
      <c r="E44" s="135" t="str">
        <f t="shared" si="9"/>
        <v> </v>
      </c>
      <c r="F44" s="135">
        <f t="shared" si="10"/>
        <v>2.5</v>
      </c>
      <c r="G44" s="163"/>
      <c r="H44" s="163"/>
      <c r="I44" s="163"/>
      <c r="J44" s="163"/>
      <c r="K44" s="163"/>
      <c r="L44" s="163"/>
      <c r="M44" s="163"/>
      <c r="N44" s="163"/>
      <c r="O44" s="163"/>
      <c r="P44" s="163"/>
      <c r="Q44" s="163"/>
      <c r="R44" s="163" t="s">
        <v>276</v>
      </c>
    </row>
    <row r="45" spans="1:18" s="46" customFormat="1" ht="51">
      <c r="A45" s="65" t="s">
        <v>277</v>
      </c>
      <c r="B45" s="66" t="s">
        <v>218</v>
      </c>
      <c r="C45" s="205">
        <v>2.5</v>
      </c>
      <c r="D45" s="135" t="str">
        <f t="shared" si="6"/>
        <v> </v>
      </c>
      <c r="E45" s="135" t="str">
        <f t="shared" si="9"/>
        <v> </v>
      </c>
      <c r="F45" s="135">
        <f t="shared" si="10"/>
        <v>2.5</v>
      </c>
      <c r="G45" s="163"/>
      <c r="H45" s="163"/>
      <c r="I45" s="163"/>
      <c r="J45" s="163"/>
      <c r="K45" s="163"/>
      <c r="L45" s="163"/>
      <c r="M45" s="163"/>
      <c r="N45" s="163"/>
      <c r="O45" s="163"/>
      <c r="P45" s="163"/>
      <c r="Q45" s="163"/>
      <c r="R45" s="163" t="s">
        <v>276</v>
      </c>
    </row>
    <row r="46" spans="1:18" s="46" customFormat="1" ht="25.5">
      <c r="A46" s="86" t="s">
        <v>278</v>
      </c>
      <c r="B46" s="66" t="s">
        <v>219</v>
      </c>
      <c r="C46" s="205">
        <v>2.5</v>
      </c>
      <c r="D46" s="135" t="str">
        <f t="shared" si="6"/>
        <v> </v>
      </c>
      <c r="E46" s="135" t="str">
        <f t="shared" si="9"/>
        <v> </v>
      </c>
      <c r="F46" s="135">
        <f t="shared" si="10"/>
        <v>2.5</v>
      </c>
      <c r="G46" s="163"/>
      <c r="H46" s="163"/>
      <c r="I46" s="163"/>
      <c r="J46" s="163"/>
      <c r="K46" s="163"/>
      <c r="L46" s="163"/>
      <c r="M46" s="163"/>
      <c r="N46" s="163"/>
      <c r="O46" s="163"/>
      <c r="P46" s="163"/>
      <c r="Q46" s="163"/>
      <c r="R46" s="163" t="s">
        <v>276</v>
      </c>
    </row>
    <row r="47" spans="1:18" s="46" customFormat="1" ht="63.75">
      <c r="A47" s="65" t="s">
        <v>279</v>
      </c>
      <c r="B47" s="66" t="s">
        <v>220</v>
      </c>
      <c r="C47" s="205">
        <v>1.5</v>
      </c>
      <c r="D47" s="135" t="str">
        <f t="shared" si="6"/>
        <v> </v>
      </c>
      <c r="E47" s="135" t="str">
        <f t="shared" si="9"/>
        <v> </v>
      </c>
      <c r="F47" s="135">
        <f t="shared" si="10"/>
        <v>1.5</v>
      </c>
      <c r="G47" s="163"/>
      <c r="H47" s="163"/>
      <c r="I47" s="163"/>
      <c r="J47" s="163"/>
      <c r="K47" s="163"/>
      <c r="L47" s="163"/>
      <c r="M47" s="163"/>
      <c r="N47" s="163"/>
      <c r="O47" s="163"/>
      <c r="P47" s="163"/>
      <c r="Q47" s="163"/>
      <c r="R47" s="163" t="s">
        <v>276</v>
      </c>
    </row>
    <row r="48" spans="1:18" s="46" customFormat="1" ht="63.75">
      <c r="A48" s="65" t="s">
        <v>280</v>
      </c>
      <c r="B48" s="66" t="s">
        <v>221</v>
      </c>
      <c r="C48" s="205">
        <v>2</v>
      </c>
      <c r="D48" s="135" t="str">
        <f t="shared" si="6"/>
        <v> </v>
      </c>
      <c r="E48" s="135" t="str">
        <f t="shared" si="9"/>
        <v> </v>
      </c>
      <c r="F48" s="135">
        <f t="shared" si="10"/>
        <v>2</v>
      </c>
      <c r="G48" s="163"/>
      <c r="H48" s="163"/>
      <c r="I48" s="163"/>
      <c r="J48" s="163"/>
      <c r="K48" s="163"/>
      <c r="L48" s="163"/>
      <c r="M48" s="163"/>
      <c r="N48" s="163"/>
      <c r="O48" s="163"/>
      <c r="P48" s="163"/>
      <c r="Q48" s="163"/>
      <c r="R48" s="163" t="s">
        <v>276</v>
      </c>
    </row>
    <row r="49" spans="1:18" s="46" customFormat="1" ht="38.25">
      <c r="A49" s="65" t="s">
        <v>281</v>
      </c>
      <c r="B49" s="66" t="s">
        <v>222</v>
      </c>
      <c r="C49" s="205">
        <v>2</v>
      </c>
      <c r="D49" s="135" t="str">
        <f t="shared" si="6"/>
        <v> </v>
      </c>
      <c r="E49" s="135" t="str">
        <f t="shared" si="9"/>
        <v> </v>
      </c>
      <c r="F49" s="135">
        <f t="shared" si="10"/>
        <v>2</v>
      </c>
      <c r="G49" s="163"/>
      <c r="H49" s="163"/>
      <c r="I49" s="163"/>
      <c r="J49" s="163"/>
      <c r="K49" s="163"/>
      <c r="L49" s="163"/>
      <c r="M49" s="163"/>
      <c r="N49" s="163"/>
      <c r="O49" s="163"/>
      <c r="P49" s="163"/>
      <c r="Q49" s="163"/>
      <c r="R49" s="163" t="s">
        <v>276</v>
      </c>
    </row>
    <row r="50" spans="1:18" s="46" customFormat="1" ht="51">
      <c r="A50" s="65" t="s">
        <v>283</v>
      </c>
      <c r="B50" s="66" t="s">
        <v>223</v>
      </c>
      <c r="C50" s="205">
        <v>1.1</v>
      </c>
      <c r="D50" s="135" t="str">
        <f t="shared" si="6"/>
        <v> </v>
      </c>
      <c r="E50" s="135" t="str">
        <f t="shared" si="9"/>
        <v> </v>
      </c>
      <c r="F50" s="135">
        <f t="shared" si="10"/>
        <v>1.1</v>
      </c>
      <c r="G50" s="163"/>
      <c r="H50" s="163"/>
      <c r="I50" s="163"/>
      <c r="J50" s="163"/>
      <c r="K50" s="163"/>
      <c r="L50" s="163"/>
      <c r="M50" s="163"/>
      <c r="N50" s="163"/>
      <c r="O50" s="163"/>
      <c r="P50" s="163"/>
      <c r="Q50" s="163"/>
      <c r="R50" s="163" t="s">
        <v>276</v>
      </c>
    </row>
    <row r="51" spans="1:18" s="46" customFormat="1" ht="38.25">
      <c r="A51" s="65" t="s">
        <v>284</v>
      </c>
      <c r="B51" s="66" t="s">
        <v>224</v>
      </c>
      <c r="C51" s="205">
        <v>1.1</v>
      </c>
      <c r="D51" s="135" t="str">
        <f t="shared" si="6"/>
        <v> </v>
      </c>
      <c r="E51" s="135" t="str">
        <f t="shared" si="9"/>
        <v> </v>
      </c>
      <c r="F51" s="135">
        <f t="shared" si="10"/>
        <v>1.1</v>
      </c>
      <c r="G51" s="163"/>
      <c r="H51" s="163"/>
      <c r="I51" s="163"/>
      <c r="J51" s="163"/>
      <c r="K51" s="163"/>
      <c r="L51" s="163"/>
      <c r="M51" s="163"/>
      <c r="N51" s="163"/>
      <c r="O51" s="163"/>
      <c r="P51" s="163"/>
      <c r="Q51" s="163"/>
      <c r="R51" s="163" t="s">
        <v>274</v>
      </c>
    </row>
    <row r="52" spans="1:18" s="46" customFormat="1" ht="51">
      <c r="A52" s="65" t="s">
        <v>285</v>
      </c>
      <c r="B52" s="66" t="s">
        <v>225</v>
      </c>
      <c r="C52" s="205">
        <v>1.1</v>
      </c>
      <c r="D52" s="135" t="str">
        <f t="shared" si="6"/>
        <v> </v>
      </c>
      <c r="E52" s="135" t="str">
        <f t="shared" si="9"/>
        <v> </v>
      </c>
      <c r="F52" s="135">
        <f t="shared" si="10"/>
        <v>1.1</v>
      </c>
      <c r="G52" s="163"/>
      <c r="H52" s="163"/>
      <c r="I52" s="163"/>
      <c r="J52" s="163"/>
      <c r="K52" s="163"/>
      <c r="L52" s="163"/>
      <c r="M52" s="163"/>
      <c r="N52" s="163"/>
      <c r="O52" s="163"/>
      <c r="P52" s="163"/>
      <c r="Q52" s="163"/>
      <c r="R52" s="163" t="s">
        <v>274</v>
      </c>
    </row>
    <row r="53" spans="1:18" s="46" customFormat="1" ht="38.25">
      <c r="A53" s="65" t="s">
        <v>302</v>
      </c>
      <c r="B53" s="66" t="s">
        <v>226</v>
      </c>
      <c r="C53" s="205">
        <v>2</v>
      </c>
      <c r="D53" s="135" t="str">
        <f t="shared" si="6"/>
        <v> </v>
      </c>
      <c r="E53" s="135" t="str">
        <f t="shared" si="9"/>
        <v> </v>
      </c>
      <c r="F53" s="135">
        <f t="shared" si="10"/>
        <v>2</v>
      </c>
      <c r="G53" s="163"/>
      <c r="H53" s="163"/>
      <c r="I53" s="163"/>
      <c r="J53" s="163"/>
      <c r="K53" s="163"/>
      <c r="L53" s="163"/>
      <c r="M53" s="163"/>
      <c r="N53" s="163"/>
      <c r="O53" s="163"/>
      <c r="P53" s="163"/>
      <c r="Q53" s="163"/>
      <c r="R53" s="163" t="s">
        <v>274</v>
      </c>
    </row>
    <row r="54" spans="1:18" s="46" customFormat="1" ht="38.25">
      <c r="A54" s="65" t="s">
        <v>304</v>
      </c>
      <c r="B54" s="66" t="s">
        <v>227</v>
      </c>
      <c r="C54" s="205">
        <v>2.5</v>
      </c>
      <c r="D54" s="135" t="str">
        <f t="shared" si="6"/>
        <v> </v>
      </c>
      <c r="E54" s="135" t="str">
        <f t="shared" si="9"/>
        <v> </v>
      </c>
      <c r="F54" s="135">
        <f t="shared" si="10"/>
        <v>2.5</v>
      </c>
      <c r="G54" s="163"/>
      <c r="H54" s="163"/>
      <c r="I54" s="163"/>
      <c r="J54" s="163"/>
      <c r="K54" s="163"/>
      <c r="L54" s="163"/>
      <c r="M54" s="163"/>
      <c r="N54" s="163"/>
      <c r="O54" s="163"/>
      <c r="P54" s="163"/>
      <c r="Q54" s="163"/>
      <c r="R54" s="163" t="s">
        <v>274</v>
      </c>
    </row>
    <row r="55" spans="1:18" s="46" customFormat="1" ht="51">
      <c r="A55" s="65" t="s">
        <v>354</v>
      </c>
      <c r="B55" s="66" t="s">
        <v>228</v>
      </c>
      <c r="C55" s="205">
        <v>2</v>
      </c>
      <c r="D55" s="135" t="str">
        <f t="shared" si="6"/>
        <v> </v>
      </c>
      <c r="E55" s="135" t="str">
        <f t="shared" si="9"/>
        <v> </v>
      </c>
      <c r="F55" s="135">
        <f t="shared" si="10"/>
        <v>2</v>
      </c>
      <c r="G55" s="163"/>
      <c r="H55" s="163"/>
      <c r="I55" s="163"/>
      <c r="J55" s="163"/>
      <c r="K55" s="163"/>
      <c r="L55" s="163"/>
      <c r="M55" s="163"/>
      <c r="N55" s="163"/>
      <c r="O55" s="163"/>
      <c r="P55" s="163"/>
      <c r="Q55" s="163"/>
      <c r="R55" s="163" t="s">
        <v>274</v>
      </c>
    </row>
    <row r="56" spans="1:18" s="46" customFormat="1" ht="76.5">
      <c r="A56" s="65" t="s">
        <v>355</v>
      </c>
      <c r="B56" s="66" t="s">
        <v>229</v>
      </c>
      <c r="C56" s="205">
        <v>1.1</v>
      </c>
      <c r="D56" s="135" t="str">
        <f t="shared" si="6"/>
        <v> </v>
      </c>
      <c r="E56" s="135" t="str">
        <f t="shared" si="9"/>
        <v> </v>
      </c>
      <c r="F56" s="135">
        <f t="shared" si="10"/>
        <v>1.1</v>
      </c>
      <c r="G56" s="163"/>
      <c r="H56" s="163"/>
      <c r="I56" s="163"/>
      <c r="J56" s="163"/>
      <c r="K56" s="163"/>
      <c r="L56" s="163"/>
      <c r="M56" s="163"/>
      <c r="N56" s="163"/>
      <c r="O56" s="163"/>
      <c r="P56" s="163"/>
      <c r="Q56" s="163"/>
      <c r="R56" s="163" t="s">
        <v>274</v>
      </c>
    </row>
    <row r="57" spans="1:18" s="46" customFormat="1" ht="15.75">
      <c r="A57" s="193"/>
      <c r="B57" s="194" t="s">
        <v>230</v>
      </c>
      <c r="C57" s="206"/>
      <c r="D57" s="207"/>
      <c r="E57" s="207"/>
      <c r="F57" s="207"/>
      <c r="G57" s="208"/>
      <c r="H57" s="208"/>
      <c r="I57" s="208"/>
      <c r="J57" s="208"/>
      <c r="K57" s="208"/>
      <c r="L57" s="208"/>
      <c r="M57" s="208"/>
      <c r="N57" s="208"/>
      <c r="O57" s="208"/>
      <c r="P57" s="208"/>
      <c r="Q57" s="209"/>
      <c r="R57" s="210"/>
    </row>
    <row r="58" spans="1:18" s="46" customFormat="1" ht="63.75">
      <c r="A58" s="65" t="s">
        <v>273</v>
      </c>
      <c r="B58" s="66" t="s">
        <v>232</v>
      </c>
      <c r="C58" s="205">
        <v>1.8</v>
      </c>
      <c r="D58" s="135" t="str">
        <f t="shared" si="6"/>
        <v> </v>
      </c>
      <c r="E58" s="135" t="str">
        <f aca="true" t="shared" si="11" ref="E58:E64">IF($H58="X",0,IF($I58="X",C58*0.1,IF($J58="x",C58*0.2,IF($K58="x",C58*0.3,IF($L58="x",C58*0.4,IF($M58="x",C58*0.5,IF($N58="x",C58*0.6," ")))))))</f>
        <v> </v>
      </c>
      <c r="F58" s="135">
        <f aca="true" t="shared" si="12" ref="F58:F64">IF($O58="X",C58*0.7,IF($P58="X",C58*0.8,IF($Q58="X",C58*0.9,IF($R58="X",C58," "))))</f>
        <v>1.8</v>
      </c>
      <c r="G58" s="163"/>
      <c r="H58" s="163"/>
      <c r="I58" s="163"/>
      <c r="J58" s="163"/>
      <c r="K58" s="163"/>
      <c r="L58" s="163"/>
      <c r="M58" s="163"/>
      <c r="N58" s="163"/>
      <c r="O58" s="163"/>
      <c r="P58" s="163"/>
      <c r="Q58" s="163"/>
      <c r="R58" s="163" t="s">
        <v>276</v>
      </c>
    </row>
    <row r="59" spans="1:18" s="46" customFormat="1" ht="25.5">
      <c r="A59" s="65" t="s">
        <v>275</v>
      </c>
      <c r="B59" s="66" t="s">
        <v>233</v>
      </c>
      <c r="C59" s="205">
        <v>3</v>
      </c>
      <c r="D59" s="135" t="str">
        <f t="shared" si="6"/>
        <v> </v>
      </c>
      <c r="E59" s="135" t="str">
        <f t="shared" si="11"/>
        <v> </v>
      </c>
      <c r="F59" s="135">
        <f t="shared" si="12"/>
        <v>3</v>
      </c>
      <c r="G59" s="163"/>
      <c r="H59" s="163"/>
      <c r="I59" s="163"/>
      <c r="J59" s="163"/>
      <c r="K59" s="163"/>
      <c r="L59" s="163"/>
      <c r="M59" s="163"/>
      <c r="N59" s="163"/>
      <c r="O59" s="163"/>
      <c r="P59" s="163"/>
      <c r="Q59" s="163"/>
      <c r="R59" s="163" t="s">
        <v>276</v>
      </c>
    </row>
    <row r="60" spans="1:18" s="46" customFormat="1" ht="38.25">
      <c r="A60" s="65" t="s">
        <v>277</v>
      </c>
      <c r="B60" s="66" t="s">
        <v>234</v>
      </c>
      <c r="C60" s="205">
        <v>1.8</v>
      </c>
      <c r="D60" s="135" t="str">
        <f t="shared" si="6"/>
        <v> </v>
      </c>
      <c r="E60" s="135" t="str">
        <f t="shared" si="11"/>
        <v> </v>
      </c>
      <c r="F60" s="135">
        <f t="shared" si="12"/>
        <v>1.8</v>
      </c>
      <c r="G60" s="163"/>
      <c r="H60" s="163"/>
      <c r="I60" s="163"/>
      <c r="J60" s="163"/>
      <c r="K60" s="163"/>
      <c r="L60" s="163"/>
      <c r="M60" s="163"/>
      <c r="N60" s="163"/>
      <c r="O60" s="163"/>
      <c r="P60" s="163"/>
      <c r="Q60" s="163"/>
      <c r="R60" s="163" t="s">
        <v>276</v>
      </c>
    </row>
    <row r="61" spans="1:18" s="46" customFormat="1" ht="38.25">
      <c r="A61" s="86" t="s">
        <v>278</v>
      </c>
      <c r="B61" s="66" t="s">
        <v>235</v>
      </c>
      <c r="C61" s="205">
        <v>1.8</v>
      </c>
      <c r="D61" s="135" t="str">
        <f t="shared" si="6"/>
        <v> </v>
      </c>
      <c r="E61" s="135" t="str">
        <f t="shared" si="11"/>
        <v> </v>
      </c>
      <c r="F61" s="135">
        <f t="shared" si="12"/>
        <v>1.8</v>
      </c>
      <c r="G61" s="163"/>
      <c r="H61" s="163"/>
      <c r="I61" s="163"/>
      <c r="J61" s="163"/>
      <c r="K61" s="163"/>
      <c r="L61" s="163"/>
      <c r="M61" s="163"/>
      <c r="N61" s="163"/>
      <c r="O61" s="163"/>
      <c r="P61" s="163"/>
      <c r="Q61" s="163"/>
      <c r="R61" s="163" t="s">
        <v>276</v>
      </c>
    </row>
    <row r="62" spans="1:18" s="46" customFormat="1" ht="25.5">
      <c r="A62" s="65" t="s">
        <v>279</v>
      </c>
      <c r="B62" s="66" t="s">
        <v>236</v>
      </c>
      <c r="C62" s="205">
        <v>3</v>
      </c>
      <c r="D62" s="135" t="str">
        <f t="shared" si="6"/>
        <v> </v>
      </c>
      <c r="E62" s="135" t="str">
        <f t="shared" si="11"/>
        <v> </v>
      </c>
      <c r="F62" s="135">
        <f t="shared" si="12"/>
        <v>3</v>
      </c>
      <c r="G62" s="163"/>
      <c r="H62" s="163"/>
      <c r="I62" s="163"/>
      <c r="J62" s="163"/>
      <c r="K62" s="163"/>
      <c r="L62" s="163"/>
      <c r="M62" s="163"/>
      <c r="N62" s="163"/>
      <c r="O62" s="163"/>
      <c r="P62" s="163"/>
      <c r="Q62" s="163"/>
      <c r="R62" s="163" t="s">
        <v>276</v>
      </c>
    </row>
    <row r="63" spans="1:18" s="46" customFormat="1" ht="63.75">
      <c r="A63" s="65" t="s">
        <v>280</v>
      </c>
      <c r="B63" s="66" t="s">
        <v>237</v>
      </c>
      <c r="C63" s="205">
        <v>1.8</v>
      </c>
      <c r="D63" s="135" t="str">
        <f t="shared" si="6"/>
        <v> </v>
      </c>
      <c r="E63" s="135" t="str">
        <f t="shared" si="11"/>
        <v> </v>
      </c>
      <c r="F63" s="135">
        <f t="shared" si="12"/>
        <v>1.8</v>
      </c>
      <c r="G63" s="163"/>
      <c r="H63" s="163"/>
      <c r="I63" s="163"/>
      <c r="J63" s="163"/>
      <c r="K63" s="163"/>
      <c r="L63" s="163"/>
      <c r="M63" s="163"/>
      <c r="N63" s="163"/>
      <c r="O63" s="163"/>
      <c r="P63" s="163"/>
      <c r="Q63" s="163"/>
      <c r="R63" s="163" t="s">
        <v>276</v>
      </c>
    </row>
    <row r="64" spans="1:18" s="46" customFormat="1" ht="63.75">
      <c r="A64" s="65" t="s">
        <v>281</v>
      </c>
      <c r="B64" s="66" t="s">
        <v>238</v>
      </c>
      <c r="C64" s="205">
        <v>1.8</v>
      </c>
      <c r="D64" s="135" t="str">
        <f t="shared" si="6"/>
        <v> </v>
      </c>
      <c r="E64" s="135" t="str">
        <f t="shared" si="11"/>
        <v> </v>
      </c>
      <c r="F64" s="135">
        <f t="shared" si="12"/>
        <v>1.8</v>
      </c>
      <c r="G64" s="163"/>
      <c r="H64" s="163"/>
      <c r="I64" s="163"/>
      <c r="J64" s="163"/>
      <c r="K64" s="163"/>
      <c r="L64" s="163"/>
      <c r="M64" s="163"/>
      <c r="N64" s="163"/>
      <c r="O64" s="163"/>
      <c r="P64" s="163"/>
      <c r="Q64" s="163"/>
      <c r="R64" s="163" t="s">
        <v>276</v>
      </c>
    </row>
    <row r="65" s="46" customFormat="1" ht="12.75"/>
  </sheetData>
  <sheetProtection formatRows="0" insertColumns="0" insertRows="0" insertHyperlinks="0" deleteColumns="0" deleteRows="0" sort="0" autoFilter="0" pivotTables="0"/>
  <mergeCells count="12">
    <mergeCell ref="B1:I1"/>
    <mergeCell ref="B2:I2"/>
    <mergeCell ref="B3:I3"/>
    <mergeCell ref="B6:B7"/>
    <mergeCell ref="C6:C7"/>
    <mergeCell ref="D6:D7"/>
    <mergeCell ref="E6:E7"/>
    <mergeCell ref="F6:F7"/>
    <mergeCell ref="G6:G7"/>
    <mergeCell ref="I6:K6"/>
    <mergeCell ref="L6:N6"/>
    <mergeCell ref="O6:Q6"/>
  </mergeCells>
  <hyperlinks>
    <hyperlink ref="O5" location="'Quadro Pontuacao'!A1" display="Quadro de pontuação"/>
  </hyperlinks>
  <printOptions/>
  <pageMargins left="0.511811024" right="0.511811024" top="0.787401575" bottom="0.787401575" header="0.31496062" footer="0.3149606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Plan1"/>
  <dimension ref="A1:AH84"/>
  <sheetViews>
    <sheetView showGridLines="0" zoomScale="120" zoomScaleNormal="12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J8" sqref="J8"/>
    </sheetView>
  </sheetViews>
  <sheetFormatPr defaultColWidth="9.140625" defaultRowHeight="15"/>
  <cols>
    <col min="1" max="1" width="8.57421875" style="395" customWidth="1"/>
    <col min="2" max="2" width="4.57421875" style="400" customWidth="1"/>
    <col min="3" max="3" width="44.28125" style="340" customWidth="1"/>
    <col min="4" max="4" width="6.7109375" style="94" hidden="1" customWidth="1"/>
    <col min="5" max="5" width="5.28125" style="32" customWidth="1"/>
    <col min="6" max="6" width="4.8515625" style="32" customWidth="1"/>
    <col min="7" max="7" width="9.00390625" style="32" customWidth="1"/>
    <col min="8" max="8" width="9.28125" style="32" customWidth="1"/>
    <col min="9" max="9" width="11.00390625" style="32" customWidth="1"/>
    <col min="10" max="10" width="9.57421875" style="32" customWidth="1"/>
    <col min="11" max="11" width="9.140625" style="32" hidden="1" customWidth="1"/>
    <col min="12" max="12" width="7.7109375" style="405" customWidth="1"/>
    <col min="13" max="13" width="4.8515625" style="32" customWidth="1"/>
    <col min="14" max="14" width="9.00390625" style="32" customWidth="1"/>
    <col min="15" max="15" width="9.28125" style="32" customWidth="1"/>
    <col min="16" max="16" width="11.00390625" style="32" customWidth="1"/>
    <col min="17" max="17" width="9.57421875" style="32" customWidth="1"/>
    <col min="18" max="18" width="9.140625" style="32" hidden="1" customWidth="1"/>
    <col min="19" max="19" width="9.140625" style="405" customWidth="1"/>
    <col min="20" max="20" width="4.8515625" style="32" customWidth="1"/>
    <col min="21" max="21" width="9.00390625" style="32" customWidth="1"/>
    <col min="22" max="22" width="9.28125" style="32" customWidth="1"/>
    <col min="23" max="23" width="11.00390625" style="32" customWidth="1"/>
    <col min="24" max="24" width="9.57421875" style="32" customWidth="1"/>
    <col min="25" max="25" width="9.140625" style="32" hidden="1" customWidth="1"/>
    <col min="26" max="26" width="9.140625" style="405" customWidth="1"/>
    <col min="27" max="31" width="9.140625" style="32" customWidth="1"/>
    <col min="32" max="32" width="0" style="32" hidden="1" customWidth="1"/>
    <col min="33" max="33" width="9.140625" style="405" customWidth="1"/>
    <col min="34" max="34" width="6.57421875" style="438" customWidth="1"/>
    <col min="35" max="16384" width="9.140625" style="32" customWidth="1"/>
  </cols>
  <sheetData>
    <row r="1" spans="2:24" ht="15.75">
      <c r="B1" s="211" t="s">
        <v>481</v>
      </c>
      <c r="D1" s="211"/>
      <c r="E1" s="211"/>
      <c r="F1" s="211"/>
      <c r="G1" s="211"/>
      <c r="H1" s="211"/>
      <c r="I1" s="211"/>
      <c r="J1" s="211"/>
      <c r="M1" s="211"/>
      <c r="N1" s="211"/>
      <c r="O1" s="211"/>
      <c r="P1" s="211"/>
      <c r="Q1" s="211"/>
      <c r="T1" s="211"/>
      <c r="U1" s="211"/>
      <c r="V1" s="211"/>
      <c r="W1" s="211"/>
      <c r="X1" s="211"/>
    </row>
    <row r="2" spans="2:31" ht="14.25" customHeight="1">
      <c r="B2" s="212" t="s">
        <v>482</v>
      </c>
      <c r="D2" s="212"/>
      <c r="E2" s="212"/>
      <c r="F2" s="212"/>
      <c r="G2" s="212"/>
      <c r="H2" s="212"/>
      <c r="I2" s="212"/>
      <c r="J2" s="212"/>
      <c r="M2" s="212"/>
      <c r="N2" s="212"/>
      <c r="O2" s="212"/>
      <c r="P2" s="212"/>
      <c r="Q2" s="212"/>
      <c r="T2" s="212"/>
      <c r="U2" s="212"/>
      <c r="V2" s="212"/>
      <c r="W2" s="212"/>
      <c r="X2" s="212"/>
      <c r="AA2" s="212"/>
      <c r="AB2" s="212"/>
      <c r="AC2" s="212"/>
      <c r="AD2" s="212"/>
      <c r="AE2" s="212"/>
    </row>
    <row r="3" spans="1:31" ht="14.25" customHeight="1">
      <c r="A3" s="396"/>
      <c r="B3" s="212" t="s">
        <v>483</v>
      </c>
      <c r="D3" s="212"/>
      <c r="E3" s="212"/>
      <c r="F3" s="336" t="s">
        <v>293</v>
      </c>
      <c r="G3" s="212"/>
      <c r="H3" s="212"/>
      <c r="I3" s="212"/>
      <c r="J3" s="212"/>
      <c r="M3" s="212"/>
      <c r="N3" s="212"/>
      <c r="O3" s="212"/>
      <c r="P3" s="212"/>
      <c r="Q3" s="212"/>
      <c r="T3" s="212"/>
      <c r="U3" s="212"/>
      <c r="V3" s="212"/>
      <c r="W3" s="212"/>
      <c r="X3" s="212"/>
      <c r="AA3" s="212"/>
      <c r="AB3" s="212"/>
      <c r="AC3" s="212"/>
      <c r="AD3" s="212"/>
      <c r="AE3" s="212"/>
    </row>
    <row r="4" spans="6:33" ht="21" customHeight="1">
      <c r="F4" s="485" t="s">
        <v>532</v>
      </c>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row>
    <row r="5" spans="1:33" ht="21" customHeight="1">
      <c r="A5" s="489" t="s">
        <v>9</v>
      </c>
      <c r="B5" s="490"/>
      <c r="C5" s="487" t="s">
        <v>246</v>
      </c>
      <c r="D5" s="337"/>
      <c r="E5" s="488" t="s">
        <v>321</v>
      </c>
      <c r="F5" s="495" t="s">
        <v>249</v>
      </c>
      <c r="G5" s="496"/>
      <c r="H5" s="496"/>
      <c r="I5" s="496"/>
      <c r="J5" s="496"/>
      <c r="K5" s="214"/>
      <c r="L5" s="406"/>
      <c r="M5" s="497" t="s">
        <v>290</v>
      </c>
      <c r="N5" s="498"/>
      <c r="O5" s="498"/>
      <c r="P5" s="498"/>
      <c r="Q5" s="498"/>
      <c r="R5" s="217"/>
      <c r="S5" s="416"/>
      <c r="T5" s="493" t="s">
        <v>1</v>
      </c>
      <c r="U5" s="494"/>
      <c r="V5" s="494"/>
      <c r="W5" s="494"/>
      <c r="X5" s="494"/>
      <c r="Y5" s="218"/>
      <c r="Z5" s="421"/>
      <c r="AA5" s="499" t="s">
        <v>535</v>
      </c>
      <c r="AB5" s="500"/>
      <c r="AC5" s="500"/>
      <c r="AD5" s="500"/>
      <c r="AE5" s="500"/>
      <c r="AF5" s="219"/>
      <c r="AG5" s="426"/>
    </row>
    <row r="6" spans="1:34" ht="32.25" customHeight="1">
      <c r="A6" s="491"/>
      <c r="B6" s="492"/>
      <c r="C6" s="487"/>
      <c r="D6" s="338"/>
      <c r="E6" s="488"/>
      <c r="F6" s="344" t="s">
        <v>2</v>
      </c>
      <c r="G6" s="344" t="s">
        <v>3</v>
      </c>
      <c r="H6" s="344" t="s">
        <v>4</v>
      </c>
      <c r="I6" s="344" t="s">
        <v>5</v>
      </c>
      <c r="J6" s="344" t="s">
        <v>6</v>
      </c>
      <c r="K6" s="344" t="s">
        <v>7</v>
      </c>
      <c r="L6" s="407" t="s">
        <v>10</v>
      </c>
      <c r="M6" s="345" t="s">
        <v>2</v>
      </c>
      <c r="N6" s="345" t="s">
        <v>3</v>
      </c>
      <c r="O6" s="345" t="s">
        <v>4</v>
      </c>
      <c r="P6" s="345" t="s">
        <v>5</v>
      </c>
      <c r="Q6" s="345" t="s">
        <v>6</v>
      </c>
      <c r="R6" s="345" t="s">
        <v>7</v>
      </c>
      <c r="S6" s="417" t="s">
        <v>533</v>
      </c>
      <c r="T6" s="346" t="s">
        <v>2</v>
      </c>
      <c r="U6" s="346" t="s">
        <v>3</v>
      </c>
      <c r="V6" s="346" t="s">
        <v>4</v>
      </c>
      <c r="W6" s="346" t="s">
        <v>5</v>
      </c>
      <c r="X6" s="346" t="s">
        <v>6</v>
      </c>
      <c r="Y6" s="346" t="s">
        <v>7</v>
      </c>
      <c r="Z6" s="422" t="s">
        <v>534</v>
      </c>
      <c r="AA6" s="347" t="s">
        <v>2</v>
      </c>
      <c r="AB6" s="347" t="s">
        <v>3</v>
      </c>
      <c r="AC6" s="347" t="s">
        <v>4</v>
      </c>
      <c r="AD6" s="347" t="s">
        <v>5</v>
      </c>
      <c r="AE6" s="347" t="s">
        <v>6</v>
      </c>
      <c r="AF6" s="347" t="s">
        <v>7</v>
      </c>
      <c r="AG6" s="427" t="s">
        <v>536</v>
      </c>
      <c r="AH6" s="439" t="s">
        <v>537</v>
      </c>
    </row>
    <row r="7" spans="1:34" s="213" customFormat="1" ht="16.5" customHeight="1">
      <c r="A7" s="397">
        <f>SUM(A8:A15)</f>
        <v>200</v>
      </c>
      <c r="B7" s="401"/>
      <c r="C7" s="389" t="s">
        <v>8</v>
      </c>
      <c r="D7" s="215"/>
      <c r="E7" s="216"/>
      <c r="F7" s="339"/>
      <c r="G7" s="339"/>
      <c r="H7" s="339"/>
      <c r="I7" s="339"/>
      <c r="J7" s="339"/>
      <c r="K7" s="339"/>
      <c r="L7" s="408"/>
      <c r="M7" s="339"/>
      <c r="N7" s="339"/>
      <c r="O7" s="339"/>
      <c r="P7" s="339"/>
      <c r="Q7" s="339"/>
      <c r="R7" s="339"/>
      <c r="S7" s="408"/>
      <c r="T7" s="339"/>
      <c r="U7" s="339"/>
      <c r="V7" s="339"/>
      <c r="W7" s="339"/>
      <c r="X7" s="339"/>
      <c r="Y7" s="339"/>
      <c r="Z7" s="408"/>
      <c r="AA7" s="339"/>
      <c r="AB7" s="339"/>
      <c r="AC7" s="339"/>
      <c r="AD7" s="339"/>
      <c r="AE7" s="339"/>
      <c r="AF7" s="339"/>
      <c r="AG7" s="408"/>
      <c r="AH7" s="438"/>
    </row>
    <row r="8" spans="1:34" s="93" customFormat="1" ht="38.25">
      <c r="A8" s="398">
        <v>40</v>
      </c>
      <c r="B8" s="342" t="s">
        <v>273</v>
      </c>
      <c r="C8" s="348" t="s">
        <v>250</v>
      </c>
      <c r="D8" s="369" t="str">
        <f>IF($E8="X",A8," ")</f>
        <v> </v>
      </c>
      <c r="E8" s="351"/>
      <c r="F8" s="370"/>
      <c r="G8" s="370"/>
      <c r="H8" s="370"/>
      <c r="I8" s="370"/>
      <c r="J8" s="370">
        <v>1</v>
      </c>
      <c r="K8" s="371">
        <f aca="true" t="shared" si="0" ref="K8:K15">$A8/8*1</f>
        <v>5</v>
      </c>
      <c r="L8" s="409">
        <f aca="true" t="shared" si="1" ref="L8:L15">IF($F8&lt;&gt;"",0,IF($G8&lt;&gt;"",$K8*G8,IF($H8&lt;&gt;"",$K8*H8,IF($I8&lt;&gt;"",$I8*$K8,IF(J8&lt;&gt;"",$J8*$K8," ")))))</f>
        <v>5</v>
      </c>
      <c r="M8" s="372"/>
      <c r="N8" s="372"/>
      <c r="O8" s="372"/>
      <c r="P8" s="372"/>
      <c r="Q8" s="372">
        <v>1</v>
      </c>
      <c r="R8" s="373">
        <f>$A8/8*2</f>
        <v>10</v>
      </c>
      <c r="S8" s="418">
        <f>IF(M8&lt;&gt;"",0,IF(N8&lt;&gt;"",N8*R8,IF(O8&lt;&gt;"",O8*R8,IF(P8&lt;&gt;"",P8*R8,IF(Q8&lt;&gt;"",Q8*R8," ")))))</f>
        <v>10</v>
      </c>
      <c r="T8" s="374"/>
      <c r="U8" s="374"/>
      <c r="V8" s="374"/>
      <c r="W8" s="374"/>
      <c r="X8" s="374">
        <v>1</v>
      </c>
      <c r="Y8" s="375">
        <f>$A8/8*3</f>
        <v>15</v>
      </c>
      <c r="Z8" s="423">
        <f>IF(T8&lt;&gt;"",0,IF(U8&lt;&gt;"",U8*Y8,IF(V8&lt;&gt;"",V8*Y8,IF(W8&lt;&gt;"",W8*Y8,IF(X8&lt;&gt;"",X8*Y8," ")))))</f>
        <v>15</v>
      </c>
      <c r="AA8" s="376"/>
      <c r="AB8" s="376"/>
      <c r="AC8" s="376"/>
      <c r="AD8" s="376"/>
      <c r="AE8" s="376">
        <v>1</v>
      </c>
      <c r="AF8" s="377">
        <f>$A8/8*2</f>
        <v>10</v>
      </c>
      <c r="AG8" s="428">
        <f>IF(AA8&lt;&gt;"",0,IF(AB8&lt;&gt;"",AB8*AF8,IF(AC8&lt;&gt;"",AC8*AF8,IF(AD8&lt;&gt;"",AD8*AF8,IF(AE8&lt;&gt;"",AE8*AF8," ")))))</f>
        <v>10</v>
      </c>
      <c r="AH8" s="440">
        <f>+L8+S8+Z8+AG8</f>
        <v>40</v>
      </c>
    </row>
    <row r="9" spans="1:34" s="93" customFormat="1" ht="38.25">
      <c r="A9" s="135">
        <v>35</v>
      </c>
      <c r="B9" s="343" t="s">
        <v>275</v>
      </c>
      <c r="C9" s="349" t="s">
        <v>251</v>
      </c>
      <c r="D9" s="378"/>
      <c r="E9" s="379"/>
      <c r="F9" s="370"/>
      <c r="G9" s="370"/>
      <c r="H9" s="370"/>
      <c r="I9" s="370"/>
      <c r="J9" s="370">
        <v>1</v>
      </c>
      <c r="K9" s="371">
        <f t="shared" si="0"/>
        <v>4.375</v>
      </c>
      <c r="L9" s="409">
        <f t="shared" si="1"/>
        <v>4.375</v>
      </c>
      <c r="M9" s="372"/>
      <c r="N9" s="372"/>
      <c r="O9" s="372"/>
      <c r="P9" s="372"/>
      <c r="Q9" s="372">
        <v>1</v>
      </c>
      <c r="R9" s="373">
        <f aca="true" t="shared" si="2" ref="R9:R72">$A9/8*2</f>
        <v>8.75</v>
      </c>
      <c r="S9" s="418">
        <f aca="true" t="shared" si="3" ref="S9:S15">IF(M9&lt;&gt;"",0,IF(N9&lt;&gt;"",N9*R9,IF(O9&lt;&gt;"",O9*R9,IF(P9&lt;&gt;"",P9*R9,IF(Q9&lt;&gt;"",Q9*R9," ")))))</f>
        <v>8.75</v>
      </c>
      <c r="T9" s="374"/>
      <c r="U9" s="374"/>
      <c r="V9" s="374"/>
      <c r="W9" s="374"/>
      <c r="X9" s="374">
        <v>1</v>
      </c>
      <c r="Y9" s="375">
        <f aca="true" t="shared" si="4" ref="Y9:Y72">$A9/8*3</f>
        <v>13.125</v>
      </c>
      <c r="Z9" s="423">
        <f aca="true" t="shared" si="5" ref="Z9:Z15">IF(T9&lt;&gt;"",0,IF(U9&lt;&gt;"",U9*Y9,IF(V9&lt;&gt;"",V9*Y9,IF(W9&lt;&gt;"",W9*Y9,IF(X9&lt;&gt;"",X9*Y9," ")))))</f>
        <v>13.125</v>
      </c>
      <c r="AA9" s="376"/>
      <c r="AB9" s="376"/>
      <c r="AC9" s="376"/>
      <c r="AD9" s="376"/>
      <c r="AE9" s="376">
        <v>1</v>
      </c>
      <c r="AF9" s="377">
        <f aca="true" t="shared" si="6" ref="AF9:AF72">$A9/8*2</f>
        <v>8.75</v>
      </c>
      <c r="AG9" s="428">
        <f aca="true" t="shared" si="7" ref="AG9:AG15">IF(AA9&lt;&gt;"",0,IF(AB9&lt;&gt;"",AB9*AF9,IF(AC9&lt;&gt;"",AC9*AF9,IF(AD9&lt;&gt;"",AD9*AF9,IF(AE9&lt;&gt;"",AE9*AF9," ")))))</f>
        <v>8.75</v>
      </c>
      <c r="AH9" s="440">
        <f aca="true" t="shared" si="8" ref="AH9:AH72">+L9+S9+Z9+AG9</f>
        <v>35</v>
      </c>
    </row>
    <row r="10" spans="1:34" s="93" customFormat="1" ht="38.25">
      <c r="A10" s="135">
        <v>30</v>
      </c>
      <c r="B10" s="343" t="s">
        <v>277</v>
      </c>
      <c r="C10" s="349" t="s">
        <v>252</v>
      </c>
      <c r="D10" s="378"/>
      <c r="E10" s="379"/>
      <c r="F10" s="370"/>
      <c r="G10" s="370"/>
      <c r="H10" s="370"/>
      <c r="I10" s="370"/>
      <c r="J10" s="370">
        <v>1</v>
      </c>
      <c r="K10" s="371">
        <f t="shared" si="0"/>
        <v>3.75</v>
      </c>
      <c r="L10" s="409">
        <f t="shared" si="1"/>
        <v>3.75</v>
      </c>
      <c r="M10" s="372"/>
      <c r="N10" s="372"/>
      <c r="O10" s="372"/>
      <c r="P10" s="372"/>
      <c r="Q10" s="372">
        <v>1</v>
      </c>
      <c r="R10" s="373">
        <f t="shared" si="2"/>
        <v>7.5</v>
      </c>
      <c r="S10" s="418">
        <f t="shared" si="3"/>
        <v>7.5</v>
      </c>
      <c r="T10" s="374"/>
      <c r="U10" s="374"/>
      <c r="V10" s="374"/>
      <c r="W10" s="374"/>
      <c r="X10" s="374">
        <v>1</v>
      </c>
      <c r="Y10" s="375">
        <f t="shared" si="4"/>
        <v>11.25</v>
      </c>
      <c r="Z10" s="423">
        <f t="shared" si="5"/>
        <v>11.25</v>
      </c>
      <c r="AA10" s="376"/>
      <c r="AB10" s="376"/>
      <c r="AC10" s="376"/>
      <c r="AD10" s="376"/>
      <c r="AE10" s="376">
        <v>1</v>
      </c>
      <c r="AF10" s="377">
        <f t="shared" si="6"/>
        <v>7.5</v>
      </c>
      <c r="AG10" s="428">
        <f t="shared" si="7"/>
        <v>7.5</v>
      </c>
      <c r="AH10" s="440">
        <f t="shared" si="8"/>
        <v>30</v>
      </c>
    </row>
    <row r="11" spans="1:34" s="93" customFormat="1" ht="25.5">
      <c r="A11" s="135">
        <v>25</v>
      </c>
      <c r="B11" s="343" t="s">
        <v>278</v>
      </c>
      <c r="C11" s="349" t="s">
        <v>253</v>
      </c>
      <c r="D11" s="378"/>
      <c r="E11" s="379"/>
      <c r="F11" s="370"/>
      <c r="G11" s="370"/>
      <c r="H11" s="370"/>
      <c r="I11" s="370"/>
      <c r="J11" s="370">
        <v>1</v>
      </c>
      <c r="K11" s="371">
        <f t="shared" si="0"/>
        <v>3.125</v>
      </c>
      <c r="L11" s="409">
        <f t="shared" si="1"/>
        <v>3.125</v>
      </c>
      <c r="M11" s="372"/>
      <c r="N11" s="372"/>
      <c r="O11" s="372"/>
      <c r="P11" s="372"/>
      <c r="Q11" s="372">
        <v>1</v>
      </c>
      <c r="R11" s="373">
        <f t="shared" si="2"/>
        <v>6.25</v>
      </c>
      <c r="S11" s="418">
        <f t="shared" si="3"/>
        <v>6.25</v>
      </c>
      <c r="T11" s="374"/>
      <c r="U11" s="374"/>
      <c r="V11" s="374"/>
      <c r="W11" s="374"/>
      <c r="X11" s="374">
        <v>1</v>
      </c>
      <c r="Y11" s="375">
        <f t="shared" si="4"/>
        <v>9.375</v>
      </c>
      <c r="Z11" s="423">
        <f t="shared" si="5"/>
        <v>9.375</v>
      </c>
      <c r="AA11" s="376"/>
      <c r="AB11" s="376"/>
      <c r="AC11" s="376"/>
      <c r="AD11" s="376"/>
      <c r="AE11" s="376">
        <v>1</v>
      </c>
      <c r="AF11" s="377">
        <f t="shared" si="6"/>
        <v>6.25</v>
      </c>
      <c r="AG11" s="428">
        <f t="shared" si="7"/>
        <v>6.25</v>
      </c>
      <c r="AH11" s="440">
        <f t="shared" si="8"/>
        <v>25</v>
      </c>
    </row>
    <row r="12" spans="1:34" s="93" customFormat="1" ht="25.5">
      <c r="A12" s="135">
        <v>19</v>
      </c>
      <c r="B12" s="343" t="s">
        <v>279</v>
      </c>
      <c r="C12" s="349" t="s">
        <v>254</v>
      </c>
      <c r="D12" s="378"/>
      <c r="E12" s="379"/>
      <c r="F12" s="370"/>
      <c r="G12" s="370"/>
      <c r="H12" s="370"/>
      <c r="I12" s="370"/>
      <c r="J12" s="370">
        <v>1</v>
      </c>
      <c r="K12" s="371">
        <f t="shared" si="0"/>
        <v>2.375</v>
      </c>
      <c r="L12" s="409">
        <f t="shared" si="1"/>
        <v>2.375</v>
      </c>
      <c r="M12" s="372"/>
      <c r="N12" s="372"/>
      <c r="O12" s="372"/>
      <c r="P12" s="372"/>
      <c r="Q12" s="372">
        <v>1</v>
      </c>
      <c r="R12" s="373">
        <f t="shared" si="2"/>
        <v>4.75</v>
      </c>
      <c r="S12" s="418">
        <f t="shared" si="3"/>
        <v>4.75</v>
      </c>
      <c r="T12" s="374"/>
      <c r="U12" s="374"/>
      <c r="V12" s="374"/>
      <c r="W12" s="374"/>
      <c r="X12" s="374">
        <v>1</v>
      </c>
      <c r="Y12" s="375">
        <f t="shared" si="4"/>
        <v>7.125</v>
      </c>
      <c r="Z12" s="423">
        <f t="shared" si="5"/>
        <v>7.125</v>
      </c>
      <c r="AA12" s="376"/>
      <c r="AB12" s="376"/>
      <c r="AC12" s="376"/>
      <c r="AD12" s="376"/>
      <c r="AE12" s="376">
        <v>1</v>
      </c>
      <c r="AF12" s="377">
        <f t="shared" si="6"/>
        <v>4.75</v>
      </c>
      <c r="AG12" s="428">
        <f t="shared" si="7"/>
        <v>4.75</v>
      </c>
      <c r="AH12" s="440">
        <f t="shared" si="8"/>
        <v>19</v>
      </c>
    </row>
    <row r="13" spans="1:34" s="93" customFormat="1" ht="15.75">
      <c r="A13" s="135">
        <v>17</v>
      </c>
      <c r="B13" s="343" t="s">
        <v>280</v>
      </c>
      <c r="C13" s="349" t="s">
        <v>255</v>
      </c>
      <c r="D13" s="378"/>
      <c r="E13" s="379"/>
      <c r="F13" s="370"/>
      <c r="G13" s="370"/>
      <c r="H13" s="370"/>
      <c r="I13" s="370"/>
      <c r="J13" s="370">
        <v>1</v>
      </c>
      <c r="K13" s="371">
        <f t="shared" si="0"/>
        <v>2.125</v>
      </c>
      <c r="L13" s="409">
        <f t="shared" si="1"/>
        <v>2.125</v>
      </c>
      <c r="M13" s="372"/>
      <c r="N13" s="372"/>
      <c r="O13" s="372"/>
      <c r="P13" s="372"/>
      <c r="Q13" s="372">
        <v>1</v>
      </c>
      <c r="R13" s="373">
        <f t="shared" si="2"/>
        <v>4.25</v>
      </c>
      <c r="S13" s="418">
        <f t="shared" si="3"/>
        <v>4.25</v>
      </c>
      <c r="T13" s="374"/>
      <c r="U13" s="374"/>
      <c r="V13" s="374"/>
      <c r="W13" s="374"/>
      <c r="X13" s="374">
        <v>1</v>
      </c>
      <c r="Y13" s="375">
        <f t="shared" si="4"/>
        <v>6.375</v>
      </c>
      <c r="Z13" s="423">
        <f t="shared" si="5"/>
        <v>6.375</v>
      </c>
      <c r="AA13" s="376"/>
      <c r="AB13" s="376"/>
      <c r="AC13" s="376"/>
      <c r="AD13" s="376"/>
      <c r="AE13" s="376">
        <v>1</v>
      </c>
      <c r="AF13" s="377">
        <f t="shared" si="6"/>
        <v>4.25</v>
      </c>
      <c r="AG13" s="428">
        <f t="shared" si="7"/>
        <v>4.25</v>
      </c>
      <c r="AH13" s="440">
        <f t="shared" si="8"/>
        <v>17</v>
      </c>
    </row>
    <row r="14" spans="1:34" s="93" customFormat="1" ht="15.75">
      <c r="A14" s="135">
        <v>17</v>
      </c>
      <c r="B14" s="343" t="s">
        <v>281</v>
      </c>
      <c r="C14" s="349" t="s">
        <v>256</v>
      </c>
      <c r="D14" s="378"/>
      <c r="E14" s="379"/>
      <c r="F14" s="370"/>
      <c r="G14" s="370"/>
      <c r="H14" s="370"/>
      <c r="I14" s="370"/>
      <c r="J14" s="370">
        <v>1</v>
      </c>
      <c r="K14" s="371">
        <f t="shared" si="0"/>
        <v>2.125</v>
      </c>
      <c r="L14" s="409">
        <f t="shared" si="1"/>
        <v>2.125</v>
      </c>
      <c r="M14" s="372"/>
      <c r="N14" s="372"/>
      <c r="O14" s="372"/>
      <c r="P14" s="372"/>
      <c r="Q14" s="372">
        <v>1</v>
      </c>
      <c r="R14" s="373">
        <f t="shared" si="2"/>
        <v>4.25</v>
      </c>
      <c r="S14" s="418">
        <f t="shared" si="3"/>
        <v>4.25</v>
      </c>
      <c r="T14" s="374"/>
      <c r="U14" s="374"/>
      <c r="V14" s="374"/>
      <c r="W14" s="374"/>
      <c r="X14" s="374">
        <v>1</v>
      </c>
      <c r="Y14" s="375">
        <f t="shared" si="4"/>
        <v>6.375</v>
      </c>
      <c r="Z14" s="423">
        <f t="shared" si="5"/>
        <v>6.375</v>
      </c>
      <c r="AA14" s="376"/>
      <c r="AB14" s="376"/>
      <c r="AC14" s="376"/>
      <c r="AD14" s="376"/>
      <c r="AE14" s="376">
        <v>1</v>
      </c>
      <c r="AF14" s="377">
        <f t="shared" si="6"/>
        <v>4.25</v>
      </c>
      <c r="AG14" s="428">
        <f t="shared" si="7"/>
        <v>4.25</v>
      </c>
      <c r="AH14" s="440">
        <f t="shared" si="8"/>
        <v>17</v>
      </c>
    </row>
    <row r="15" spans="1:34" s="93" customFormat="1" ht="15.75">
      <c r="A15" s="135">
        <v>17</v>
      </c>
      <c r="B15" s="343" t="s">
        <v>283</v>
      </c>
      <c r="C15" s="349" t="s">
        <v>257</v>
      </c>
      <c r="D15" s="378"/>
      <c r="E15" s="380"/>
      <c r="F15" s="370"/>
      <c r="G15" s="370"/>
      <c r="H15" s="370"/>
      <c r="I15" s="370"/>
      <c r="J15" s="370">
        <v>1</v>
      </c>
      <c r="K15" s="371">
        <f t="shared" si="0"/>
        <v>2.125</v>
      </c>
      <c r="L15" s="409">
        <f t="shared" si="1"/>
        <v>2.125</v>
      </c>
      <c r="M15" s="372"/>
      <c r="N15" s="372"/>
      <c r="O15" s="372"/>
      <c r="P15" s="372"/>
      <c r="Q15" s="372">
        <v>1</v>
      </c>
      <c r="R15" s="373">
        <f t="shared" si="2"/>
        <v>4.25</v>
      </c>
      <c r="S15" s="418">
        <f t="shared" si="3"/>
        <v>4.25</v>
      </c>
      <c r="T15" s="374"/>
      <c r="U15" s="374"/>
      <c r="V15" s="374"/>
      <c r="W15" s="374"/>
      <c r="X15" s="374">
        <v>1</v>
      </c>
      <c r="Y15" s="375">
        <f t="shared" si="4"/>
        <v>6.375</v>
      </c>
      <c r="Z15" s="423">
        <f t="shared" si="5"/>
        <v>6.375</v>
      </c>
      <c r="AA15" s="376"/>
      <c r="AB15" s="376"/>
      <c r="AC15" s="376"/>
      <c r="AD15" s="376"/>
      <c r="AE15" s="376">
        <v>1</v>
      </c>
      <c r="AF15" s="377">
        <f t="shared" si="6"/>
        <v>4.25</v>
      </c>
      <c r="AG15" s="428">
        <f t="shared" si="7"/>
        <v>4.25</v>
      </c>
      <c r="AH15" s="440">
        <f t="shared" si="8"/>
        <v>17</v>
      </c>
    </row>
    <row r="16" spans="1:34" s="340" customFormat="1" ht="18.75">
      <c r="A16" s="399">
        <f>SUM(A17:A26)</f>
        <v>49.99999999999999</v>
      </c>
      <c r="B16" s="402"/>
      <c r="C16" s="387" t="s">
        <v>258</v>
      </c>
      <c r="D16" s="387"/>
      <c r="E16" s="387"/>
      <c r="F16" s="387"/>
      <c r="G16" s="387"/>
      <c r="H16" s="387"/>
      <c r="I16" s="387"/>
      <c r="J16" s="387"/>
      <c r="K16" s="365"/>
      <c r="L16" s="410"/>
      <c r="M16" s="352"/>
      <c r="N16" s="352"/>
      <c r="O16" s="352"/>
      <c r="P16" s="352"/>
      <c r="Q16" s="352"/>
      <c r="R16" s="368"/>
      <c r="S16" s="410"/>
      <c r="T16" s="352"/>
      <c r="U16" s="352"/>
      <c r="V16" s="352"/>
      <c r="W16" s="352"/>
      <c r="X16" s="352"/>
      <c r="Y16" s="368"/>
      <c r="Z16" s="410"/>
      <c r="AA16" s="352"/>
      <c r="AB16" s="352"/>
      <c r="AC16" s="352"/>
      <c r="AD16" s="352"/>
      <c r="AE16" s="352"/>
      <c r="AF16" s="368"/>
      <c r="AG16" s="410"/>
      <c r="AH16" s="438"/>
    </row>
    <row r="17" spans="1:34" s="341" customFormat="1" ht="38.25">
      <c r="A17" s="136">
        <v>6.5</v>
      </c>
      <c r="B17" s="343" t="s">
        <v>273</v>
      </c>
      <c r="C17" s="349" t="s">
        <v>260</v>
      </c>
      <c r="D17" s="381"/>
      <c r="E17" s="380"/>
      <c r="F17" s="390"/>
      <c r="G17" s="390"/>
      <c r="H17" s="390"/>
      <c r="I17" s="390"/>
      <c r="J17" s="390">
        <v>1</v>
      </c>
      <c r="K17" s="354">
        <f aca="true" t="shared" si="9" ref="K17:K26">$A17/8*1</f>
        <v>0.8125</v>
      </c>
      <c r="L17" s="411">
        <f aca="true" t="shared" si="10" ref="L17:L26">IF($F17&lt;&gt;"",0,IF($G17&lt;&gt;"",$K17*G17,IF($H17&lt;&gt;"",$K17*H17,IF($I17&lt;&gt;"",$I17*$K17,IF(J17&lt;&gt;"",$J17*$K17," ")))))</f>
        <v>0.8125</v>
      </c>
      <c r="M17" s="391"/>
      <c r="N17" s="391"/>
      <c r="O17" s="391"/>
      <c r="P17" s="391"/>
      <c r="Q17" s="391">
        <v>1</v>
      </c>
      <c r="R17" s="357">
        <f t="shared" si="2"/>
        <v>1.625</v>
      </c>
      <c r="S17" s="419">
        <f>IF(M17&lt;&gt;"",0,IF(N17&lt;&gt;"",N17*R17,IF(O17&lt;&gt;"",O17*R17,IF(P17&lt;&gt;"",P17*R17,IF(Q17&lt;&gt;"",Q17*R17," ")))))</f>
        <v>1.625</v>
      </c>
      <c r="T17" s="392"/>
      <c r="U17" s="392"/>
      <c r="V17" s="392"/>
      <c r="W17" s="392"/>
      <c r="X17" s="392">
        <v>1</v>
      </c>
      <c r="Y17" s="360">
        <f t="shared" si="4"/>
        <v>2.4375</v>
      </c>
      <c r="Z17" s="424">
        <f>IF(T17&lt;&gt;"",0,IF(U17&lt;&gt;"",U17*Y17,IF(V17&lt;&gt;"",V17*Y17,IF(W17&lt;&gt;"",W17*Y17,IF(X17&lt;&gt;"",X17*Y17," ")))))</f>
        <v>2.4375</v>
      </c>
      <c r="AA17" s="393"/>
      <c r="AB17" s="393"/>
      <c r="AC17" s="393"/>
      <c r="AD17" s="393"/>
      <c r="AE17" s="393">
        <v>1</v>
      </c>
      <c r="AF17" s="363">
        <f t="shared" si="6"/>
        <v>1.625</v>
      </c>
      <c r="AG17" s="429">
        <f>IF(AA17&lt;&gt;"",0,IF(AB17&lt;&gt;"",AB17*AF17,IF(AC17&lt;&gt;"",AC17*AF17,IF(AD17&lt;&gt;"",AD17*AF17,IF(AE17&lt;&gt;"",AE17*AF17," ")))))</f>
        <v>1.625</v>
      </c>
      <c r="AH17" s="441">
        <f t="shared" si="8"/>
        <v>6.5</v>
      </c>
    </row>
    <row r="18" spans="1:34" s="341" customFormat="1" ht="38.25">
      <c r="A18" s="136">
        <v>6.5</v>
      </c>
      <c r="B18" s="343" t="s">
        <v>275</v>
      </c>
      <c r="C18" s="349" t="s">
        <v>261</v>
      </c>
      <c r="D18" s="381"/>
      <c r="E18" s="380"/>
      <c r="F18" s="390"/>
      <c r="G18" s="390"/>
      <c r="H18" s="390"/>
      <c r="I18" s="390"/>
      <c r="J18" s="390">
        <v>1</v>
      </c>
      <c r="K18" s="354">
        <f t="shared" si="9"/>
        <v>0.8125</v>
      </c>
      <c r="L18" s="411">
        <f t="shared" si="10"/>
        <v>0.8125</v>
      </c>
      <c r="M18" s="391"/>
      <c r="N18" s="391"/>
      <c r="O18" s="391"/>
      <c r="P18" s="391"/>
      <c r="Q18" s="391">
        <v>1</v>
      </c>
      <c r="R18" s="357">
        <f t="shared" si="2"/>
        <v>1.625</v>
      </c>
      <c r="S18" s="419">
        <f aca="true" t="shared" si="11" ref="S18:S26">IF(M18&lt;&gt;"",0,IF(N18&lt;&gt;"",N18*R18,IF(O18&lt;&gt;"",O18*R18,IF(P18&lt;&gt;"",P18*R18,IF(Q18&lt;&gt;"",Q18*R18," ")))))</f>
        <v>1.625</v>
      </c>
      <c r="T18" s="392"/>
      <c r="U18" s="392"/>
      <c r="V18" s="392"/>
      <c r="W18" s="392"/>
      <c r="X18" s="392">
        <v>1</v>
      </c>
      <c r="Y18" s="360">
        <f t="shared" si="4"/>
        <v>2.4375</v>
      </c>
      <c r="Z18" s="424">
        <f aca="true" t="shared" si="12" ref="Z18:Z26">IF(T18&lt;&gt;"",0,IF(U18&lt;&gt;"",U18*Y18,IF(V18&lt;&gt;"",V18*Y18,IF(W18&lt;&gt;"",W18*Y18,IF(X18&lt;&gt;"",X18*Y18," ")))))</f>
        <v>2.4375</v>
      </c>
      <c r="AA18" s="393"/>
      <c r="AB18" s="393"/>
      <c r="AC18" s="393"/>
      <c r="AD18" s="393"/>
      <c r="AE18" s="393">
        <v>1</v>
      </c>
      <c r="AF18" s="363">
        <f t="shared" si="6"/>
        <v>1.625</v>
      </c>
      <c r="AG18" s="429">
        <f aca="true" t="shared" si="13" ref="AG18:AG26">IF(AA18&lt;&gt;"",0,IF(AB18&lt;&gt;"",AB18*AF18,IF(AC18&lt;&gt;"",AC18*AF18,IF(AD18&lt;&gt;"",AD18*AF18,IF(AE18&lt;&gt;"",AE18*AF18," ")))))</f>
        <v>1.625</v>
      </c>
      <c r="AH18" s="441">
        <f t="shared" si="8"/>
        <v>6.5</v>
      </c>
    </row>
    <row r="19" spans="1:34" s="341" customFormat="1" ht="38.25">
      <c r="A19" s="136">
        <v>6.5</v>
      </c>
      <c r="B19" s="343" t="s">
        <v>277</v>
      </c>
      <c r="C19" s="349" t="s">
        <v>262</v>
      </c>
      <c r="D19" s="381"/>
      <c r="E19" s="380"/>
      <c r="F19" s="390"/>
      <c r="G19" s="390"/>
      <c r="H19" s="390"/>
      <c r="I19" s="390"/>
      <c r="J19" s="390">
        <v>1</v>
      </c>
      <c r="K19" s="354">
        <f t="shared" si="9"/>
        <v>0.8125</v>
      </c>
      <c r="L19" s="411">
        <f t="shared" si="10"/>
        <v>0.8125</v>
      </c>
      <c r="M19" s="391"/>
      <c r="N19" s="391"/>
      <c r="O19" s="391"/>
      <c r="P19" s="391"/>
      <c r="Q19" s="391">
        <v>1</v>
      </c>
      <c r="R19" s="357">
        <f t="shared" si="2"/>
        <v>1.625</v>
      </c>
      <c r="S19" s="419">
        <f t="shared" si="11"/>
        <v>1.625</v>
      </c>
      <c r="T19" s="392"/>
      <c r="U19" s="392"/>
      <c r="V19" s="392"/>
      <c r="W19" s="392"/>
      <c r="X19" s="392">
        <v>1</v>
      </c>
      <c r="Y19" s="360">
        <f t="shared" si="4"/>
        <v>2.4375</v>
      </c>
      <c r="Z19" s="424">
        <f t="shared" si="12"/>
        <v>2.4375</v>
      </c>
      <c r="AA19" s="393"/>
      <c r="AB19" s="393"/>
      <c r="AC19" s="393"/>
      <c r="AD19" s="393"/>
      <c r="AE19" s="393">
        <v>1</v>
      </c>
      <c r="AF19" s="363">
        <f t="shared" si="6"/>
        <v>1.625</v>
      </c>
      <c r="AG19" s="429">
        <f t="shared" si="13"/>
        <v>1.625</v>
      </c>
      <c r="AH19" s="441">
        <f t="shared" si="8"/>
        <v>6.5</v>
      </c>
    </row>
    <row r="20" spans="1:34" s="341" customFormat="1" ht="51">
      <c r="A20" s="136">
        <v>3.9</v>
      </c>
      <c r="B20" s="343" t="s">
        <v>278</v>
      </c>
      <c r="C20" s="349" t="s">
        <v>263</v>
      </c>
      <c r="D20" s="381"/>
      <c r="E20" s="380"/>
      <c r="F20" s="390"/>
      <c r="G20" s="390"/>
      <c r="H20" s="390"/>
      <c r="I20" s="390"/>
      <c r="J20" s="390">
        <v>1</v>
      </c>
      <c r="K20" s="354">
        <f t="shared" si="9"/>
        <v>0.4875</v>
      </c>
      <c r="L20" s="411">
        <f t="shared" si="10"/>
        <v>0.4875</v>
      </c>
      <c r="M20" s="391"/>
      <c r="N20" s="391"/>
      <c r="O20" s="391"/>
      <c r="P20" s="391"/>
      <c r="Q20" s="391">
        <v>1</v>
      </c>
      <c r="R20" s="357">
        <f t="shared" si="2"/>
        <v>0.975</v>
      </c>
      <c r="S20" s="419">
        <f t="shared" si="11"/>
        <v>0.975</v>
      </c>
      <c r="T20" s="392"/>
      <c r="U20" s="392"/>
      <c r="V20" s="392"/>
      <c r="W20" s="392"/>
      <c r="X20" s="392">
        <v>1</v>
      </c>
      <c r="Y20" s="360">
        <f t="shared" si="4"/>
        <v>1.4625</v>
      </c>
      <c r="Z20" s="424">
        <f t="shared" si="12"/>
        <v>1.4625</v>
      </c>
      <c r="AA20" s="393"/>
      <c r="AB20" s="393"/>
      <c r="AC20" s="393"/>
      <c r="AD20" s="393"/>
      <c r="AE20" s="393">
        <v>1</v>
      </c>
      <c r="AF20" s="363">
        <f t="shared" si="6"/>
        <v>0.975</v>
      </c>
      <c r="AG20" s="429">
        <f t="shared" si="13"/>
        <v>0.975</v>
      </c>
      <c r="AH20" s="441">
        <f t="shared" si="8"/>
        <v>3.9</v>
      </c>
    </row>
    <row r="21" spans="1:34" s="341" customFormat="1" ht="25.5">
      <c r="A21" s="136">
        <v>6.5</v>
      </c>
      <c r="B21" s="343" t="s">
        <v>279</v>
      </c>
      <c r="C21" s="349" t="s">
        <v>264</v>
      </c>
      <c r="D21" s="381"/>
      <c r="E21" s="380"/>
      <c r="F21" s="390"/>
      <c r="G21" s="390"/>
      <c r="H21" s="390"/>
      <c r="I21" s="390"/>
      <c r="J21" s="390">
        <v>1</v>
      </c>
      <c r="K21" s="354">
        <f t="shared" si="9"/>
        <v>0.8125</v>
      </c>
      <c r="L21" s="411">
        <f t="shared" si="10"/>
        <v>0.8125</v>
      </c>
      <c r="M21" s="391"/>
      <c r="N21" s="391"/>
      <c r="O21" s="391"/>
      <c r="P21" s="391"/>
      <c r="Q21" s="391">
        <v>1</v>
      </c>
      <c r="R21" s="357">
        <f t="shared" si="2"/>
        <v>1.625</v>
      </c>
      <c r="S21" s="419">
        <f t="shared" si="11"/>
        <v>1.625</v>
      </c>
      <c r="T21" s="392"/>
      <c r="U21" s="392"/>
      <c r="V21" s="392"/>
      <c r="W21" s="392"/>
      <c r="X21" s="392">
        <v>1</v>
      </c>
      <c r="Y21" s="360">
        <f t="shared" si="4"/>
        <v>2.4375</v>
      </c>
      <c r="Z21" s="424">
        <f t="shared" si="12"/>
        <v>2.4375</v>
      </c>
      <c r="AA21" s="393"/>
      <c r="AB21" s="393"/>
      <c r="AC21" s="393"/>
      <c r="AD21" s="393"/>
      <c r="AE21" s="393">
        <v>1</v>
      </c>
      <c r="AF21" s="363">
        <f t="shared" si="6"/>
        <v>1.625</v>
      </c>
      <c r="AG21" s="429">
        <f t="shared" si="13"/>
        <v>1.625</v>
      </c>
      <c r="AH21" s="441">
        <f t="shared" si="8"/>
        <v>6.5</v>
      </c>
    </row>
    <row r="22" spans="1:34" s="341" customFormat="1" ht="25.5">
      <c r="A22" s="136">
        <v>3.9</v>
      </c>
      <c r="B22" s="343" t="s">
        <v>280</v>
      </c>
      <c r="C22" s="349" t="s">
        <v>265</v>
      </c>
      <c r="D22" s="381"/>
      <c r="E22" s="380"/>
      <c r="F22" s="390"/>
      <c r="G22" s="390"/>
      <c r="H22" s="390"/>
      <c r="I22" s="390"/>
      <c r="J22" s="390">
        <v>1</v>
      </c>
      <c r="K22" s="354">
        <f t="shared" si="9"/>
        <v>0.4875</v>
      </c>
      <c r="L22" s="411">
        <f t="shared" si="10"/>
        <v>0.4875</v>
      </c>
      <c r="M22" s="391"/>
      <c r="N22" s="391"/>
      <c r="O22" s="391"/>
      <c r="P22" s="391"/>
      <c r="Q22" s="391">
        <v>1</v>
      </c>
      <c r="R22" s="357">
        <f t="shared" si="2"/>
        <v>0.975</v>
      </c>
      <c r="S22" s="419">
        <f t="shared" si="11"/>
        <v>0.975</v>
      </c>
      <c r="T22" s="392"/>
      <c r="U22" s="392"/>
      <c r="V22" s="392"/>
      <c r="W22" s="392"/>
      <c r="X22" s="392">
        <v>1</v>
      </c>
      <c r="Y22" s="360">
        <f t="shared" si="4"/>
        <v>1.4625</v>
      </c>
      <c r="Z22" s="424">
        <f t="shared" si="12"/>
        <v>1.4625</v>
      </c>
      <c r="AA22" s="393"/>
      <c r="AB22" s="393"/>
      <c r="AC22" s="393"/>
      <c r="AD22" s="393"/>
      <c r="AE22" s="393">
        <v>1</v>
      </c>
      <c r="AF22" s="363">
        <f t="shared" si="6"/>
        <v>0.975</v>
      </c>
      <c r="AG22" s="429">
        <f t="shared" si="13"/>
        <v>0.975</v>
      </c>
      <c r="AH22" s="441">
        <f t="shared" si="8"/>
        <v>3.9</v>
      </c>
    </row>
    <row r="23" spans="1:34" s="341" customFormat="1" ht="63.75">
      <c r="A23" s="136">
        <v>3.9</v>
      </c>
      <c r="B23" s="343" t="s">
        <v>281</v>
      </c>
      <c r="C23" s="349" t="s">
        <v>266</v>
      </c>
      <c r="D23" s="381"/>
      <c r="E23" s="380"/>
      <c r="F23" s="390"/>
      <c r="G23" s="390"/>
      <c r="H23" s="390"/>
      <c r="I23" s="390"/>
      <c r="J23" s="390">
        <v>1</v>
      </c>
      <c r="K23" s="354">
        <f t="shared" si="9"/>
        <v>0.4875</v>
      </c>
      <c r="L23" s="411">
        <f t="shared" si="10"/>
        <v>0.4875</v>
      </c>
      <c r="M23" s="391"/>
      <c r="N23" s="391"/>
      <c r="O23" s="391"/>
      <c r="P23" s="391"/>
      <c r="Q23" s="391">
        <v>1</v>
      </c>
      <c r="R23" s="357">
        <f t="shared" si="2"/>
        <v>0.975</v>
      </c>
      <c r="S23" s="419">
        <f t="shared" si="11"/>
        <v>0.975</v>
      </c>
      <c r="T23" s="392"/>
      <c r="U23" s="392"/>
      <c r="V23" s="392"/>
      <c r="W23" s="392"/>
      <c r="X23" s="392">
        <v>1</v>
      </c>
      <c r="Y23" s="360">
        <f t="shared" si="4"/>
        <v>1.4625</v>
      </c>
      <c r="Z23" s="424">
        <f t="shared" si="12"/>
        <v>1.4625</v>
      </c>
      <c r="AA23" s="393"/>
      <c r="AB23" s="393"/>
      <c r="AC23" s="393"/>
      <c r="AD23" s="393"/>
      <c r="AE23" s="393">
        <v>1</v>
      </c>
      <c r="AF23" s="363">
        <f t="shared" si="6"/>
        <v>0.975</v>
      </c>
      <c r="AG23" s="429">
        <f t="shared" si="13"/>
        <v>0.975</v>
      </c>
      <c r="AH23" s="441">
        <f t="shared" si="8"/>
        <v>3.9</v>
      </c>
    </row>
    <row r="24" spans="1:34" s="341" customFormat="1" ht="25.5">
      <c r="A24" s="136">
        <v>3.9</v>
      </c>
      <c r="B24" s="343" t="s">
        <v>283</v>
      </c>
      <c r="C24" s="349" t="s">
        <v>267</v>
      </c>
      <c r="D24" s="381"/>
      <c r="E24" s="380"/>
      <c r="F24" s="390"/>
      <c r="G24" s="390"/>
      <c r="H24" s="390"/>
      <c r="I24" s="390"/>
      <c r="J24" s="390">
        <v>1</v>
      </c>
      <c r="K24" s="354">
        <f t="shared" si="9"/>
        <v>0.4875</v>
      </c>
      <c r="L24" s="411">
        <f t="shared" si="10"/>
        <v>0.4875</v>
      </c>
      <c r="M24" s="391"/>
      <c r="N24" s="391"/>
      <c r="O24" s="391"/>
      <c r="P24" s="391"/>
      <c r="Q24" s="391">
        <v>1</v>
      </c>
      <c r="R24" s="357">
        <f t="shared" si="2"/>
        <v>0.975</v>
      </c>
      <c r="S24" s="419">
        <f t="shared" si="11"/>
        <v>0.975</v>
      </c>
      <c r="T24" s="392"/>
      <c r="U24" s="392"/>
      <c r="V24" s="392"/>
      <c r="W24" s="392"/>
      <c r="X24" s="392">
        <v>1</v>
      </c>
      <c r="Y24" s="360">
        <f t="shared" si="4"/>
        <v>1.4625</v>
      </c>
      <c r="Z24" s="424">
        <f t="shared" si="12"/>
        <v>1.4625</v>
      </c>
      <c r="AA24" s="393"/>
      <c r="AB24" s="393"/>
      <c r="AC24" s="393"/>
      <c r="AD24" s="393"/>
      <c r="AE24" s="393">
        <v>1</v>
      </c>
      <c r="AF24" s="363">
        <f t="shared" si="6"/>
        <v>0.975</v>
      </c>
      <c r="AG24" s="429">
        <f t="shared" si="13"/>
        <v>0.975</v>
      </c>
      <c r="AH24" s="441">
        <f t="shared" si="8"/>
        <v>3.9</v>
      </c>
    </row>
    <row r="25" spans="1:34" s="341" customFormat="1" ht="63.75">
      <c r="A25" s="136">
        <v>3.9</v>
      </c>
      <c r="B25" s="343" t="s">
        <v>284</v>
      </c>
      <c r="C25" s="349" t="s">
        <v>268</v>
      </c>
      <c r="D25" s="381"/>
      <c r="E25" s="380"/>
      <c r="F25" s="390"/>
      <c r="G25" s="390"/>
      <c r="H25" s="390"/>
      <c r="I25" s="390"/>
      <c r="J25" s="390">
        <v>1</v>
      </c>
      <c r="K25" s="354">
        <f t="shared" si="9"/>
        <v>0.4875</v>
      </c>
      <c r="L25" s="411">
        <f t="shared" si="10"/>
        <v>0.4875</v>
      </c>
      <c r="M25" s="391"/>
      <c r="N25" s="391"/>
      <c r="O25" s="391"/>
      <c r="P25" s="391"/>
      <c r="Q25" s="391">
        <v>1</v>
      </c>
      <c r="R25" s="357">
        <f t="shared" si="2"/>
        <v>0.975</v>
      </c>
      <c r="S25" s="419">
        <f t="shared" si="11"/>
        <v>0.975</v>
      </c>
      <c r="T25" s="392"/>
      <c r="U25" s="392"/>
      <c r="V25" s="392"/>
      <c r="W25" s="392"/>
      <c r="X25" s="392">
        <v>1</v>
      </c>
      <c r="Y25" s="360">
        <f t="shared" si="4"/>
        <v>1.4625</v>
      </c>
      <c r="Z25" s="424">
        <f t="shared" si="12"/>
        <v>1.4625</v>
      </c>
      <c r="AA25" s="393"/>
      <c r="AB25" s="393"/>
      <c r="AC25" s="393"/>
      <c r="AD25" s="393"/>
      <c r="AE25" s="393">
        <v>1</v>
      </c>
      <c r="AF25" s="363">
        <f t="shared" si="6"/>
        <v>0.975</v>
      </c>
      <c r="AG25" s="429">
        <f t="shared" si="13"/>
        <v>0.975</v>
      </c>
      <c r="AH25" s="441">
        <f t="shared" si="8"/>
        <v>3.9</v>
      </c>
    </row>
    <row r="26" spans="1:34" s="341" customFormat="1" ht="25.5">
      <c r="A26" s="136">
        <v>4.5</v>
      </c>
      <c r="B26" s="343" t="s">
        <v>285</v>
      </c>
      <c r="C26" s="349" t="s">
        <v>269</v>
      </c>
      <c r="D26" s="381"/>
      <c r="E26" s="380"/>
      <c r="F26" s="390"/>
      <c r="G26" s="390"/>
      <c r="H26" s="390"/>
      <c r="I26" s="390"/>
      <c r="J26" s="390">
        <v>1</v>
      </c>
      <c r="K26" s="354">
        <f t="shared" si="9"/>
        <v>0.5625</v>
      </c>
      <c r="L26" s="411">
        <f t="shared" si="10"/>
        <v>0.5625</v>
      </c>
      <c r="M26" s="391"/>
      <c r="N26" s="391"/>
      <c r="O26" s="391"/>
      <c r="P26" s="391"/>
      <c r="Q26" s="391">
        <v>1</v>
      </c>
      <c r="R26" s="357">
        <f t="shared" si="2"/>
        <v>1.125</v>
      </c>
      <c r="S26" s="419">
        <f t="shared" si="11"/>
        <v>1.125</v>
      </c>
      <c r="T26" s="392"/>
      <c r="U26" s="392"/>
      <c r="V26" s="392"/>
      <c r="W26" s="392"/>
      <c r="X26" s="392">
        <v>1</v>
      </c>
      <c r="Y26" s="360">
        <f t="shared" si="4"/>
        <v>1.6875</v>
      </c>
      <c r="Z26" s="424">
        <f t="shared" si="12"/>
        <v>1.6875</v>
      </c>
      <c r="AA26" s="393"/>
      <c r="AB26" s="393"/>
      <c r="AC26" s="393"/>
      <c r="AD26" s="393"/>
      <c r="AE26" s="393">
        <v>1</v>
      </c>
      <c r="AF26" s="363">
        <f t="shared" si="6"/>
        <v>1.125</v>
      </c>
      <c r="AG26" s="429">
        <f t="shared" si="13"/>
        <v>1.125</v>
      </c>
      <c r="AH26" s="441">
        <f t="shared" si="8"/>
        <v>4.5</v>
      </c>
    </row>
    <row r="27" spans="1:34" s="340" customFormat="1" ht="18.75" customHeight="1">
      <c r="A27" s="399">
        <f>SUM(A28:A31)</f>
        <v>30</v>
      </c>
      <c r="B27" s="403"/>
      <c r="C27" s="387" t="s">
        <v>270</v>
      </c>
      <c r="D27" s="387"/>
      <c r="E27" s="387"/>
      <c r="F27" s="387"/>
      <c r="G27" s="387"/>
      <c r="H27" s="382"/>
      <c r="I27" s="382"/>
      <c r="J27" s="382"/>
      <c r="K27" s="365"/>
      <c r="L27" s="412"/>
      <c r="M27" s="352"/>
      <c r="N27" s="352"/>
      <c r="O27" s="383"/>
      <c r="P27" s="382"/>
      <c r="Q27" s="382"/>
      <c r="R27" s="365"/>
      <c r="S27" s="412"/>
      <c r="T27" s="352"/>
      <c r="U27" s="352"/>
      <c r="V27" s="383"/>
      <c r="W27" s="382"/>
      <c r="X27" s="382"/>
      <c r="Y27" s="365"/>
      <c r="Z27" s="412"/>
      <c r="AA27" s="352"/>
      <c r="AB27" s="352"/>
      <c r="AC27" s="383"/>
      <c r="AD27" s="382"/>
      <c r="AE27" s="382"/>
      <c r="AF27" s="365"/>
      <c r="AG27" s="412"/>
      <c r="AH27" s="438"/>
    </row>
    <row r="28" spans="1:34" s="340" customFormat="1" ht="51">
      <c r="A28" s="136">
        <v>7</v>
      </c>
      <c r="B28" s="343" t="s">
        <v>273</v>
      </c>
      <c r="C28" s="349" t="s">
        <v>271</v>
      </c>
      <c r="D28" s="381"/>
      <c r="E28" s="380"/>
      <c r="F28" s="353"/>
      <c r="G28" s="353"/>
      <c r="H28" s="353"/>
      <c r="I28" s="353"/>
      <c r="J28" s="353">
        <v>1</v>
      </c>
      <c r="K28" s="355">
        <f>$A28/8*1</f>
        <v>0.875</v>
      </c>
      <c r="L28" s="413">
        <f>IF($F28&lt;&gt;"",0,IF($G28&lt;&gt;"",$K28*G28,IF($H28&lt;&gt;"",$K28*H28,IF($I28&lt;&gt;"",$I28*$K28,IF(J28&lt;&gt;"",$J28*$K28," ")))))</f>
        <v>0.875</v>
      </c>
      <c r="M28" s="356"/>
      <c r="N28" s="356"/>
      <c r="O28" s="356"/>
      <c r="P28" s="356"/>
      <c r="Q28" s="356">
        <v>1</v>
      </c>
      <c r="R28" s="358">
        <f t="shared" si="2"/>
        <v>1.75</v>
      </c>
      <c r="S28" s="420">
        <f>IF(M28&lt;&gt;"",0,IF(N28&lt;&gt;"",N28*R28,IF(O28&lt;&gt;"",O28*R28,IF(P28&lt;&gt;"",P28*R28,IF(Q28&lt;&gt;"",Q28*R28," ")))))</f>
        <v>1.75</v>
      </c>
      <c r="T28" s="359"/>
      <c r="U28" s="359"/>
      <c r="V28" s="359"/>
      <c r="W28" s="359"/>
      <c r="X28" s="359">
        <v>1</v>
      </c>
      <c r="Y28" s="361">
        <f t="shared" si="4"/>
        <v>2.625</v>
      </c>
      <c r="Z28" s="425">
        <f>IF(T28&lt;&gt;"",0,IF(U28&lt;&gt;"",U28*Y28,IF(V28&lt;&gt;"",V28*Y28,IF(W28&lt;&gt;"",W28*Y28,IF(X28&lt;&gt;"",X28*Y28," ")))))</f>
        <v>2.625</v>
      </c>
      <c r="AA28" s="362"/>
      <c r="AB28" s="362"/>
      <c r="AC28" s="362"/>
      <c r="AD28" s="362"/>
      <c r="AE28" s="362">
        <v>1</v>
      </c>
      <c r="AF28" s="364">
        <f t="shared" si="6"/>
        <v>1.75</v>
      </c>
      <c r="AG28" s="430">
        <f>IF(AA28&lt;&gt;"",0,IF(AB28&lt;&gt;"",AB28*AF28,IF(AC28&lt;&gt;"",AC28*AF28,IF(AD28&lt;&gt;"",AD28*AF28,IF(AE28&lt;&gt;"",AE28*AF28," ")))))</f>
        <v>1.75</v>
      </c>
      <c r="AH28" s="441">
        <f t="shared" si="8"/>
        <v>7</v>
      </c>
    </row>
    <row r="29" spans="1:34" s="340" customFormat="1" ht="15.75">
      <c r="A29" s="136">
        <v>9</v>
      </c>
      <c r="B29" s="343" t="s">
        <v>275</v>
      </c>
      <c r="C29" s="349" t="s">
        <v>272</v>
      </c>
      <c r="D29" s="381"/>
      <c r="E29" s="380"/>
      <c r="F29" s="353"/>
      <c r="G29" s="353"/>
      <c r="H29" s="353"/>
      <c r="I29" s="353"/>
      <c r="J29" s="353">
        <v>1</v>
      </c>
      <c r="K29" s="355">
        <f>$A29/8*1</f>
        <v>1.125</v>
      </c>
      <c r="L29" s="413">
        <f>IF($F29&lt;&gt;"",0,IF($G29&lt;&gt;"",$K29*G29,IF($H29&lt;&gt;"",$K29*H29,IF($I29&lt;&gt;"",$I29*$K29,IF(J29&lt;&gt;"",$J29*$K29," ")))))</f>
        <v>1.125</v>
      </c>
      <c r="M29" s="356"/>
      <c r="N29" s="356"/>
      <c r="O29" s="356"/>
      <c r="P29" s="356"/>
      <c r="Q29" s="356">
        <v>1</v>
      </c>
      <c r="R29" s="358">
        <f t="shared" si="2"/>
        <v>2.25</v>
      </c>
      <c r="S29" s="420">
        <f>IF(M29&lt;&gt;"",0,IF(N29&lt;&gt;"",N29*R29,IF(O29&lt;&gt;"",O29*R29,IF(P29&lt;&gt;"",P29*R29,IF(Q29&lt;&gt;"",Q29*R29," ")))))</f>
        <v>2.25</v>
      </c>
      <c r="T29" s="359"/>
      <c r="U29" s="359"/>
      <c r="V29" s="359"/>
      <c r="W29" s="359"/>
      <c r="X29" s="359">
        <v>1</v>
      </c>
      <c r="Y29" s="361">
        <f t="shared" si="4"/>
        <v>3.375</v>
      </c>
      <c r="Z29" s="425">
        <f>IF(T29&lt;&gt;"",0,IF(U29&lt;&gt;"",U29*Y29,IF(V29&lt;&gt;"",V29*Y29,IF(W29&lt;&gt;"",W29*Y29,IF(X29&lt;&gt;"",X29*Y29," ")))))</f>
        <v>3.375</v>
      </c>
      <c r="AA29" s="362"/>
      <c r="AB29" s="362"/>
      <c r="AC29" s="362"/>
      <c r="AD29" s="362"/>
      <c r="AE29" s="362">
        <v>1</v>
      </c>
      <c r="AF29" s="364">
        <f t="shared" si="6"/>
        <v>2.25</v>
      </c>
      <c r="AG29" s="430">
        <f>IF(AA29&lt;&gt;"",0,IF(AB29&lt;&gt;"",AB29*AF29,IF(AC29&lt;&gt;"",AC29*AF29,IF(AD29&lt;&gt;"",AD29*AF29,IF(AE29&lt;&gt;"",AE29*AF29," ")))))</f>
        <v>2.25</v>
      </c>
      <c r="AH29" s="441">
        <f t="shared" si="8"/>
        <v>9</v>
      </c>
    </row>
    <row r="30" spans="1:34" s="340" customFormat="1" ht="38.25">
      <c r="A30" s="136">
        <v>7</v>
      </c>
      <c r="B30" s="343" t="s">
        <v>277</v>
      </c>
      <c r="C30" s="349" t="s">
        <v>523</v>
      </c>
      <c r="D30" s="381"/>
      <c r="E30" s="380"/>
      <c r="F30" s="353"/>
      <c r="G30" s="353"/>
      <c r="H30" s="353"/>
      <c r="I30" s="353"/>
      <c r="J30" s="353">
        <v>1</v>
      </c>
      <c r="K30" s="355">
        <f>$A30/8*1</f>
        <v>0.875</v>
      </c>
      <c r="L30" s="413">
        <f>IF($F30&lt;&gt;"",0,IF($G30&lt;&gt;"",$K30*G30,IF($H30&lt;&gt;"",$K30*H30,IF($I30&lt;&gt;"",$I30*$K30,IF(J30&lt;&gt;"",$J30*$K30," ")))))</f>
        <v>0.875</v>
      </c>
      <c r="M30" s="356"/>
      <c r="N30" s="356"/>
      <c r="O30" s="356"/>
      <c r="P30" s="356"/>
      <c r="Q30" s="356">
        <v>1</v>
      </c>
      <c r="R30" s="358">
        <f t="shared" si="2"/>
        <v>1.75</v>
      </c>
      <c r="S30" s="420">
        <f>IF(M30&lt;&gt;"",0,IF(N30&lt;&gt;"",N30*R30,IF(O30&lt;&gt;"",O30*R30,IF(P30&lt;&gt;"",P30*R30,IF(Q30&lt;&gt;"",Q30*R30," ")))))</f>
        <v>1.75</v>
      </c>
      <c r="T30" s="359"/>
      <c r="U30" s="359"/>
      <c r="V30" s="359"/>
      <c r="W30" s="359"/>
      <c r="X30" s="359">
        <v>1</v>
      </c>
      <c r="Y30" s="361">
        <f t="shared" si="4"/>
        <v>2.625</v>
      </c>
      <c r="Z30" s="425">
        <f>IF(T30&lt;&gt;"",0,IF(U30&lt;&gt;"",U30*Y30,IF(V30&lt;&gt;"",V30*Y30,IF(W30&lt;&gt;"",W30*Y30,IF(X30&lt;&gt;"",X30*Y30," ")))))</f>
        <v>2.625</v>
      </c>
      <c r="AA30" s="362"/>
      <c r="AB30" s="362"/>
      <c r="AC30" s="362"/>
      <c r="AD30" s="362"/>
      <c r="AE30" s="362">
        <v>1</v>
      </c>
      <c r="AF30" s="364">
        <f t="shared" si="6"/>
        <v>1.75</v>
      </c>
      <c r="AG30" s="430">
        <f>IF(AA30&lt;&gt;"",0,IF(AB30&lt;&gt;"",AB30*AF30,IF(AC30&lt;&gt;"",AC30*AF30,IF(AD30&lt;&gt;"",AD30*AF30,IF(AE30&lt;&gt;"",AE30*AF30," ")))))</f>
        <v>1.75</v>
      </c>
      <c r="AH30" s="441">
        <f t="shared" si="8"/>
        <v>7</v>
      </c>
    </row>
    <row r="31" spans="1:34" s="340" customFormat="1" ht="38.25">
      <c r="A31" s="136">
        <v>7</v>
      </c>
      <c r="B31" s="343" t="s">
        <v>278</v>
      </c>
      <c r="C31" s="349" t="s">
        <v>524</v>
      </c>
      <c r="D31" s="381"/>
      <c r="E31" s="380"/>
      <c r="F31" s="353"/>
      <c r="G31" s="353"/>
      <c r="H31" s="353"/>
      <c r="I31" s="353"/>
      <c r="J31" s="353">
        <v>1</v>
      </c>
      <c r="K31" s="355">
        <f>$A31/8*1</f>
        <v>0.875</v>
      </c>
      <c r="L31" s="413">
        <f>IF($F31&lt;&gt;"",0,IF($G31&lt;&gt;"",$K31*G31,IF($H31&lt;&gt;"",$K31*H31,IF($I31&lt;&gt;"",$I31*$K31,IF(J31&lt;&gt;"",$J31*$K31," ")))))</f>
        <v>0.875</v>
      </c>
      <c r="M31" s="356"/>
      <c r="N31" s="356"/>
      <c r="O31" s="356"/>
      <c r="P31" s="356"/>
      <c r="Q31" s="356">
        <v>1</v>
      </c>
      <c r="R31" s="358">
        <f t="shared" si="2"/>
        <v>1.75</v>
      </c>
      <c r="S31" s="420">
        <f>IF(M31&lt;&gt;"",0,IF(N31&lt;&gt;"",N31*R31,IF(O31&lt;&gt;"",O31*R31,IF(P31&lt;&gt;"",P31*R31,IF(Q31&lt;&gt;"",Q31*R31," ")))))</f>
        <v>1.75</v>
      </c>
      <c r="T31" s="359"/>
      <c r="U31" s="359"/>
      <c r="V31" s="359"/>
      <c r="W31" s="359"/>
      <c r="X31" s="359">
        <v>1</v>
      </c>
      <c r="Y31" s="361">
        <f t="shared" si="4"/>
        <v>2.625</v>
      </c>
      <c r="Z31" s="425">
        <f>IF(T31&lt;&gt;"",0,IF(U31&lt;&gt;"",U31*Y31,IF(V31&lt;&gt;"",V31*Y31,IF(W31&lt;&gt;"",W31*Y31,IF(X31&lt;&gt;"",X31*Y31," ")))))</f>
        <v>2.625</v>
      </c>
      <c r="AA31" s="362"/>
      <c r="AB31" s="362"/>
      <c r="AC31" s="362"/>
      <c r="AD31" s="362"/>
      <c r="AE31" s="362">
        <v>1</v>
      </c>
      <c r="AF31" s="364">
        <f t="shared" si="6"/>
        <v>1.75</v>
      </c>
      <c r="AG31" s="430">
        <f>IF(AA31&lt;&gt;"",0,IF(AB31&lt;&gt;"",AB31*AF31,IF(AC31&lt;&gt;"",AC31*AF31,IF(AD31&lt;&gt;"",AD31*AF31,IF(AE31&lt;&gt;"",AE31*AF31," ")))))</f>
        <v>1.75</v>
      </c>
      <c r="AH31" s="441">
        <f t="shared" si="8"/>
        <v>7</v>
      </c>
    </row>
    <row r="32" spans="1:34" s="340" customFormat="1" ht="18.75" customHeight="1">
      <c r="A32" s="399">
        <f>SUM(A33:A41)</f>
        <v>60</v>
      </c>
      <c r="B32" s="403"/>
      <c r="C32" s="387" t="s">
        <v>13</v>
      </c>
      <c r="D32" s="387"/>
      <c r="E32" s="387"/>
      <c r="F32" s="387"/>
      <c r="G32" s="387"/>
      <c r="H32" s="387"/>
      <c r="I32" s="387"/>
      <c r="J32" s="382"/>
      <c r="K32" s="365"/>
      <c r="L32" s="412"/>
      <c r="M32" s="352"/>
      <c r="N32" s="352"/>
      <c r="O32" s="352"/>
      <c r="P32" s="352"/>
      <c r="Q32" s="383"/>
      <c r="R32" s="365"/>
      <c r="S32" s="412"/>
      <c r="T32" s="352"/>
      <c r="U32" s="352"/>
      <c r="V32" s="352"/>
      <c r="W32" s="352"/>
      <c r="X32" s="383"/>
      <c r="Y32" s="365"/>
      <c r="Z32" s="412"/>
      <c r="AA32" s="352"/>
      <c r="AB32" s="352"/>
      <c r="AC32" s="352"/>
      <c r="AD32" s="352"/>
      <c r="AE32" s="383"/>
      <c r="AF32" s="365"/>
      <c r="AG32" s="412"/>
      <c r="AH32" s="438"/>
    </row>
    <row r="33" spans="1:34" s="340" customFormat="1" ht="25.5">
      <c r="A33" s="136">
        <v>10</v>
      </c>
      <c r="B33" s="343" t="s">
        <v>273</v>
      </c>
      <c r="C33" s="349" t="s">
        <v>14</v>
      </c>
      <c r="D33" s="381"/>
      <c r="E33" s="394"/>
      <c r="F33" s="390"/>
      <c r="G33" s="390"/>
      <c r="H33" s="390"/>
      <c r="I33" s="390"/>
      <c r="J33" s="390">
        <v>1</v>
      </c>
      <c r="K33" s="354">
        <f aca="true" t="shared" si="14" ref="K33:K41">$A33/8*1</f>
        <v>1.25</v>
      </c>
      <c r="L33" s="411">
        <f aca="true" t="shared" si="15" ref="L33:L41">IF($F33&lt;&gt;"",0,IF($G33&lt;&gt;"",$K33*G33,IF($H33&lt;&gt;"",$K33*H33,IF($I33&lt;&gt;"",$I33*$K33,IF(J33&lt;&gt;"",$J33*$K33," ")))))</f>
        <v>1.25</v>
      </c>
      <c r="M33" s="391"/>
      <c r="N33" s="391"/>
      <c r="O33" s="391"/>
      <c r="P33" s="391"/>
      <c r="Q33" s="391">
        <v>1</v>
      </c>
      <c r="R33" s="357">
        <f t="shared" si="2"/>
        <v>2.5</v>
      </c>
      <c r="S33" s="419">
        <f>IF(M33&lt;&gt;"",0,IF(N33&lt;&gt;"",N33*R33,IF(O33&lt;&gt;"",O33*R33,IF(P33&lt;&gt;"",P33*R33,IF(Q33&lt;&gt;"",Q33*R33," ")))))</f>
        <v>2.5</v>
      </c>
      <c r="T33" s="392"/>
      <c r="U33" s="392"/>
      <c r="V33" s="392"/>
      <c r="W33" s="392"/>
      <c r="X33" s="392">
        <v>1</v>
      </c>
      <c r="Y33" s="360">
        <f t="shared" si="4"/>
        <v>3.75</v>
      </c>
      <c r="Z33" s="424">
        <f>IF(T33&lt;&gt;"",0,IF(U33&lt;&gt;"",U33*Y33,IF(V33&lt;&gt;"",V33*Y33,IF(W33&lt;&gt;"",W33*Y33,IF(X33&lt;&gt;"",X33*Y33," ")))))</f>
        <v>3.75</v>
      </c>
      <c r="AA33" s="393"/>
      <c r="AB33" s="393"/>
      <c r="AC33" s="393"/>
      <c r="AD33" s="393"/>
      <c r="AE33" s="393">
        <v>1</v>
      </c>
      <c r="AF33" s="363">
        <f t="shared" si="6"/>
        <v>2.5</v>
      </c>
      <c r="AG33" s="429">
        <f>IF(AA33&lt;&gt;"",0,IF(AB33&lt;&gt;"",AB33*AF33,IF(AC33&lt;&gt;"",AC33*AF33,IF(AD33&lt;&gt;"",AD33*AF33,IF(AE33&lt;&gt;"",AE33*AF33," ")))))</f>
        <v>2.5</v>
      </c>
      <c r="AH33" s="441">
        <f t="shared" si="8"/>
        <v>10</v>
      </c>
    </row>
    <row r="34" spans="1:34" s="340" customFormat="1" ht="15.75">
      <c r="A34" s="136">
        <v>6</v>
      </c>
      <c r="B34" s="343" t="s">
        <v>275</v>
      </c>
      <c r="C34" s="349" t="s">
        <v>15</v>
      </c>
      <c r="D34" s="381"/>
      <c r="E34" s="394"/>
      <c r="F34" s="390"/>
      <c r="G34" s="390"/>
      <c r="H34" s="390"/>
      <c r="I34" s="390"/>
      <c r="J34" s="390">
        <v>1</v>
      </c>
      <c r="K34" s="354">
        <f t="shared" si="14"/>
        <v>0.75</v>
      </c>
      <c r="L34" s="411">
        <f t="shared" si="15"/>
        <v>0.75</v>
      </c>
      <c r="M34" s="391"/>
      <c r="N34" s="391"/>
      <c r="O34" s="391"/>
      <c r="P34" s="391"/>
      <c r="Q34" s="391">
        <v>1</v>
      </c>
      <c r="R34" s="357">
        <f t="shared" si="2"/>
        <v>1.5</v>
      </c>
      <c r="S34" s="419">
        <f aca="true" t="shared" si="16" ref="S34:S41">IF(M34&lt;&gt;"",0,IF(N34&lt;&gt;"",N34*R34,IF(O34&lt;&gt;"",O34*R34,IF(P34&lt;&gt;"",P34*R34,IF(Q34&lt;&gt;"",Q34*R34," ")))))</f>
        <v>1.5</v>
      </c>
      <c r="T34" s="392"/>
      <c r="U34" s="392"/>
      <c r="V34" s="392"/>
      <c r="W34" s="392"/>
      <c r="X34" s="392">
        <v>1</v>
      </c>
      <c r="Y34" s="360">
        <f t="shared" si="4"/>
        <v>2.25</v>
      </c>
      <c r="Z34" s="424">
        <f aca="true" t="shared" si="17" ref="Z34:Z41">IF(T34&lt;&gt;"",0,IF(U34&lt;&gt;"",U34*Y34,IF(V34&lt;&gt;"",V34*Y34,IF(W34&lt;&gt;"",W34*Y34,IF(X34&lt;&gt;"",X34*Y34," ")))))</f>
        <v>2.25</v>
      </c>
      <c r="AA34" s="393"/>
      <c r="AB34" s="393"/>
      <c r="AC34" s="393"/>
      <c r="AD34" s="393"/>
      <c r="AE34" s="393">
        <v>1</v>
      </c>
      <c r="AF34" s="363">
        <f t="shared" si="6"/>
        <v>1.5</v>
      </c>
      <c r="AG34" s="429">
        <f aca="true" t="shared" si="18" ref="AG34:AG41">IF(AA34&lt;&gt;"",0,IF(AB34&lt;&gt;"",AB34*AF34,IF(AC34&lt;&gt;"",AC34*AF34,IF(AD34&lt;&gt;"",AD34*AF34,IF(AE34&lt;&gt;"",AE34*AF34," ")))))</f>
        <v>1.5</v>
      </c>
      <c r="AH34" s="441">
        <f t="shared" si="8"/>
        <v>6</v>
      </c>
    </row>
    <row r="35" spans="1:34" s="340" customFormat="1" ht="25.5">
      <c r="A35" s="136">
        <v>6</v>
      </c>
      <c r="B35" s="343" t="s">
        <v>277</v>
      </c>
      <c r="C35" s="349" t="s">
        <v>16</v>
      </c>
      <c r="D35" s="381"/>
      <c r="E35" s="394"/>
      <c r="F35" s="390"/>
      <c r="G35" s="390"/>
      <c r="H35" s="390"/>
      <c r="I35" s="390"/>
      <c r="J35" s="390">
        <v>1</v>
      </c>
      <c r="K35" s="354">
        <f t="shared" si="14"/>
        <v>0.75</v>
      </c>
      <c r="L35" s="411">
        <f t="shared" si="15"/>
        <v>0.75</v>
      </c>
      <c r="M35" s="391"/>
      <c r="N35" s="391"/>
      <c r="O35" s="391"/>
      <c r="P35" s="391"/>
      <c r="Q35" s="391">
        <v>1</v>
      </c>
      <c r="R35" s="357">
        <f t="shared" si="2"/>
        <v>1.5</v>
      </c>
      <c r="S35" s="419">
        <f t="shared" si="16"/>
        <v>1.5</v>
      </c>
      <c r="T35" s="392"/>
      <c r="U35" s="392"/>
      <c r="V35" s="392"/>
      <c r="W35" s="392"/>
      <c r="X35" s="392">
        <v>1</v>
      </c>
      <c r="Y35" s="360">
        <f t="shared" si="4"/>
        <v>2.25</v>
      </c>
      <c r="Z35" s="424">
        <f t="shared" si="17"/>
        <v>2.25</v>
      </c>
      <c r="AA35" s="393"/>
      <c r="AB35" s="393"/>
      <c r="AC35" s="393"/>
      <c r="AD35" s="393"/>
      <c r="AE35" s="393">
        <v>1</v>
      </c>
      <c r="AF35" s="363">
        <f t="shared" si="6"/>
        <v>1.5</v>
      </c>
      <c r="AG35" s="429">
        <f t="shared" si="18"/>
        <v>1.5</v>
      </c>
      <c r="AH35" s="441">
        <f t="shared" si="8"/>
        <v>6</v>
      </c>
    </row>
    <row r="36" spans="1:34" s="340" customFormat="1" ht="15.75">
      <c r="A36" s="136">
        <v>6</v>
      </c>
      <c r="B36" s="343" t="s">
        <v>278</v>
      </c>
      <c r="C36" s="349" t="s">
        <v>17</v>
      </c>
      <c r="D36" s="381"/>
      <c r="E36" s="394"/>
      <c r="F36" s="390"/>
      <c r="G36" s="390"/>
      <c r="H36" s="390"/>
      <c r="I36" s="390"/>
      <c r="J36" s="390">
        <v>1</v>
      </c>
      <c r="K36" s="354">
        <f t="shared" si="14"/>
        <v>0.75</v>
      </c>
      <c r="L36" s="411">
        <f t="shared" si="15"/>
        <v>0.75</v>
      </c>
      <c r="M36" s="391"/>
      <c r="N36" s="391"/>
      <c r="O36" s="391"/>
      <c r="P36" s="391"/>
      <c r="Q36" s="391">
        <v>1</v>
      </c>
      <c r="R36" s="357">
        <f t="shared" si="2"/>
        <v>1.5</v>
      </c>
      <c r="S36" s="419">
        <f t="shared" si="16"/>
        <v>1.5</v>
      </c>
      <c r="T36" s="392"/>
      <c r="U36" s="392"/>
      <c r="V36" s="392"/>
      <c r="W36" s="392"/>
      <c r="X36" s="392">
        <v>1</v>
      </c>
      <c r="Y36" s="360">
        <f t="shared" si="4"/>
        <v>2.25</v>
      </c>
      <c r="Z36" s="424">
        <f t="shared" si="17"/>
        <v>2.25</v>
      </c>
      <c r="AA36" s="393"/>
      <c r="AB36" s="393"/>
      <c r="AC36" s="393"/>
      <c r="AD36" s="393"/>
      <c r="AE36" s="393">
        <v>1</v>
      </c>
      <c r="AF36" s="363">
        <f t="shared" si="6"/>
        <v>1.5</v>
      </c>
      <c r="AG36" s="429">
        <f t="shared" si="18"/>
        <v>1.5</v>
      </c>
      <c r="AH36" s="441">
        <f t="shared" si="8"/>
        <v>6</v>
      </c>
    </row>
    <row r="37" spans="1:34" s="340" customFormat="1" ht="25.5">
      <c r="A37" s="136">
        <v>6</v>
      </c>
      <c r="B37" s="343" t="s">
        <v>279</v>
      </c>
      <c r="C37" s="349" t="s">
        <v>18</v>
      </c>
      <c r="D37" s="381"/>
      <c r="E37" s="394"/>
      <c r="F37" s="390"/>
      <c r="G37" s="390"/>
      <c r="H37" s="390"/>
      <c r="I37" s="390"/>
      <c r="J37" s="390">
        <v>1</v>
      </c>
      <c r="K37" s="354">
        <f t="shared" si="14"/>
        <v>0.75</v>
      </c>
      <c r="L37" s="411">
        <f t="shared" si="15"/>
        <v>0.75</v>
      </c>
      <c r="M37" s="391"/>
      <c r="N37" s="391"/>
      <c r="O37" s="391"/>
      <c r="P37" s="391"/>
      <c r="Q37" s="391">
        <v>1</v>
      </c>
      <c r="R37" s="357">
        <f t="shared" si="2"/>
        <v>1.5</v>
      </c>
      <c r="S37" s="419">
        <f t="shared" si="16"/>
        <v>1.5</v>
      </c>
      <c r="T37" s="392"/>
      <c r="U37" s="392"/>
      <c r="V37" s="392"/>
      <c r="W37" s="392"/>
      <c r="X37" s="392">
        <v>1</v>
      </c>
      <c r="Y37" s="360">
        <f t="shared" si="4"/>
        <v>2.25</v>
      </c>
      <c r="Z37" s="424">
        <f t="shared" si="17"/>
        <v>2.25</v>
      </c>
      <c r="AA37" s="393"/>
      <c r="AB37" s="393"/>
      <c r="AC37" s="393"/>
      <c r="AD37" s="393"/>
      <c r="AE37" s="393">
        <v>1</v>
      </c>
      <c r="AF37" s="363">
        <f t="shared" si="6"/>
        <v>1.5</v>
      </c>
      <c r="AG37" s="429">
        <f t="shared" si="18"/>
        <v>1.5</v>
      </c>
      <c r="AH37" s="441">
        <f t="shared" si="8"/>
        <v>6</v>
      </c>
    </row>
    <row r="38" spans="1:34" s="340" customFormat="1" ht="15.75">
      <c r="A38" s="136">
        <v>6</v>
      </c>
      <c r="B38" s="343" t="s">
        <v>280</v>
      </c>
      <c r="C38" s="349" t="s">
        <v>19</v>
      </c>
      <c r="D38" s="381"/>
      <c r="E38" s="394"/>
      <c r="F38" s="390"/>
      <c r="G38" s="390"/>
      <c r="H38" s="390"/>
      <c r="I38" s="390"/>
      <c r="J38" s="390">
        <v>1</v>
      </c>
      <c r="K38" s="354">
        <f t="shared" si="14"/>
        <v>0.75</v>
      </c>
      <c r="L38" s="411">
        <f t="shared" si="15"/>
        <v>0.75</v>
      </c>
      <c r="M38" s="391"/>
      <c r="N38" s="391"/>
      <c r="O38" s="391"/>
      <c r="P38" s="391"/>
      <c r="Q38" s="391">
        <v>1</v>
      </c>
      <c r="R38" s="357">
        <f t="shared" si="2"/>
        <v>1.5</v>
      </c>
      <c r="S38" s="419">
        <f t="shared" si="16"/>
        <v>1.5</v>
      </c>
      <c r="T38" s="392"/>
      <c r="U38" s="392"/>
      <c r="V38" s="392"/>
      <c r="W38" s="392"/>
      <c r="X38" s="392">
        <v>1</v>
      </c>
      <c r="Y38" s="360">
        <f t="shared" si="4"/>
        <v>2.25</v>
      </c>
      <c r="Z38" s="424">
        <f t="shared" si="17"/>
        <v>2.25</v>
      </c>
      <c r="AA38" s="393"/>
      <c r="AB38" s="393"/>
      <c r="AC38" s="393"/>
      <c r="AD38" s="393"/>
      <c r="AE38" s="393">
        <v>1</v>
      </c>
      <c r="AF38" s="363">
        <f t="shared" si="6"/>
        <v>1.5</v>
      </c>
      <c r="AG38" s="429">
        <f t="shared" si="18"/>
        <v>1.5</v>
      </c>
      <c r="AH38" s="441">
        <f t="shared" si="8"/>
        <v>6</v>
      </c>
    </row>
    <row r="39" spans="1:34" s="340" customFormat="1" ht="15.75">
      <c r="A39" s="136">
        <v>6</v>
      </c>
      <c r="B39" s="343" t="s">
        <v>281</v>
      </c>
      <c r="C39" s="349" t="s">
        <v>20</v>
      </c>
      <c r="D39" s="381"/>
      <c r="E39" s="394"/>
      <c r="F39" s="390"/>
      <c r="G39" s="390"/>
      <c r="H39" s="390"/>
      <c r="I39" s="390"/>
      <c r="J39" s="390">
        <v>1</v>
      </c>
      <c r="K39" s="354">
        <f t="shared" si="14"/>
        <v>0.75</v>
      </c>
      <c r="L39" s="411">
        <f t="shared" si="15"/>
        <v>0.75</v>
      </c>
      <c r="M39" s="391"/>
      <c r="N39" s="391"/>
      <c r="O39" s="391"/>
      <c r="P39" s="391"/>
      <c r="Q39" s="391">
        <v>1</v>
      </c>
      <c r="R39" s="357">
        <f t="shared" si="2"/>
        <v>1.5</v>
      </c>
      <c r="S39" s="419">
        <f t="shared" si="16"/>
        <v>1.5</v>
      </c>
      <c r="T39" s="392"/>
      <c r="U39" s="392"/>
      <c r="V39" s="392"/>
      <c r="W39" s="392"/>
      <c r="X39" s="392">
        <v>1</v>
      </c>
      <c r="Y39" s="360">
        <f t="shared" si="4"/>
        <v>2.25</v>
      </c>
      <c r="Z39" s="424">
        <f t="shared" si="17"/>
        <v>2.25</v>
      </c>
      <c r="AA39" s="393"/>
      <c r="AB39" s="393"/>
      <c r="AC39" s="393"/>
      <c r="AD39" s="393"/>
      <c r="AE39" s="393">
        <v>1</v>
      </c>
      <c r="AF39" s="363">
        <f t="shared" si="6"/>
        <v>1.5</v>
      </c>
      <c r="AG39" s="429">
        <f t="shared" si="18"/>
        <v>1.5</v>
      </c>
      <c r="AH39" s="441">
        <f t="shared" si="8"/>
        <v>6</v>
      </c>
    </row>
    <row r="40" spans="1:34" s="340" customFormat="1" ht="15.75">
      <c r="A40" s="136">
        <v>8</v>
      </c>
      <c r="B40" s="343" t="s">
        <v>283</v>
      </c>
      <c r="C40" s="349" t="s">
        <v>21</v>
      </c>
      <c r="D40" s="381"/>
      <c r="E40" s="394"/>
      <c r="F40" s="390"/>
      <c r="G40" s="390"/>
      <c r="H40" s="390"/>
      <c r="I40" s="390"/>
      <c r="J40" s="390">
        <v>1</v>
      </c>
      <c r="K40" s="354">
        <f t="shared" si="14"/>
        <v>1</v>
      </c>
      <c r="L40" s="411">
        <f t="shared" si="15"/>
        <v>1</v>
      </c>
      <c r="M40" s="391"/>
      <c r="N40" s="391"/>
      <c r="O40" s="391"/>
      <c r="P40" s="391"/>
      <c r="Q40" s="391">
        <v>1</v>
      </c>
      <c r="R40" s="357">
        <f t="shared" si="2"/>
        <v>2</v>
      </c>
      <c r="S40" s="419">
        <f t="shared" si="16"/>
        <v>2</v>
      </c>
      <c r="T40" s="392"/>
      <c r="U40" s="392"/>
      <c r="V40" s="392"/>
      <c r="W40" s="392"/>
      <c r="X40" s="392">
        <v>1</v>
      </c>
      <c r="Y40" s="360">
        <f t="shared" si="4"/>
        <v>3</v>
      </c>
      <c r="Z40" s="424">
        <f t="shared" si="17"/>
        <v>3</v>
      </c>
      <c r="AA40" s="393"/>
      <c r="AB40" s="393"/>
      <c r="AC40" s="393"/>
      <c r="AD40" s="393"/>
      <c r="AE40" s="393">
        <v>1</v>
      </c>
      <c r="AF40" s="363">
        <f t="shared" si="6"/>
        <v>2</v>
      </c>
      <c r="AG40" s="429">
        <f t="shared" si="18"/>
        <v>2</v>
      </c>
      <c r="AH40" s="441">
        <f t="shared" si="8"/>
        <v>8</v>
      </c>
    </row>
    <row r="41" spans="1:34" s="340" customFormat="1" ht="15.75">
      <c r="A41" s="136">
        <v>6</v>
      </c>
      <c r="B41" s="343" t="s">
        <v>284</v>
      </c>
      <c r="C41" s="349" t="s">
        <v>22</v>
      </c>
      <c r="D41" s="381"/>
      <c r="E41" s="394"/>
      <c r="F41" s="390"/>
      <c r="G41" s="390"/>
      <c r="H41" s="390"/>
      <c r="I41" s="390"/>
      <c r="J41" s="390">
        <v>1</v>
      </c>
      <c r="K41" s="354">
        <f t="shared" si="14"/>
        <v>0.75</v>
      </c>
      <c r="L41" s="411">
        <f t="shared" si="15"/>
        <v>0.75</v>
      </c>
      <c r="M41" s="391"/>
      <c r="N41" s="391"/>
      <c r="O41" s="391"/>
      <c r="P41" s="391"/>
      <c r="Q41" s="391">
        <v>1</v>
      </c>
      <c r="R41" s="357">
        <f t="shared" si="2"/>
        <v>1.5</v>
      </c>
      <c r="S41" s="419">
        <f t="shared" si="16"/>
        <v>1.5</v>
      </c>
      <c r="T41" s="392"/>
      <c r="U41" s="392"/>
      <c r="V41" s="392"/>
      <c r="W41" s="392"/>
      <c r="X41" s="392">
        <v>1</v>
      </c>
      <c r="Y41" s="360">
        <f t="shared" si="4"/>
        <v>2.25</v>
      </c>
      <c r="Z41" s="424">
        <f t="shared" si="17"/>
        <v>2.25</v>
      </c>
      <c r="AA41" s="393"/>
      <c r="AB41" s="393"/>
      <c r="AC41" s="393"/>
      <c r="AD41" s="393"/>
      <c r="AE41" s="393">
        <v>1</v>
      </c>
      <c r="AF41" s="363">
        <f t="shared" si="6"/>
        <v>1.5</v>
      </c>
      <c r="AG41" s="429">
        <f t="shared" si="18"/>
        <v>1.5</v>
      </c>
      <c r="AH41" s="441">
        <f t="shared" si="8"/>
        <v>6</v>
      </c>
    </row>
    <row r="42" spans="1:34" s="340" customFormat="1" ht="15.75">
      <c r="A42" s="399">
        <f>SUM(A43:A63)</f>
        <v>80.00000000000001</v>
      </c>
      <c r="B42" s="404"/>
      <c r="C42" s="388" t="s">
        <v>46</v>
      </c>
      <c r="D42" s="388"/>
      <c r="E42" s="388"/>
      <c r="F42" s="388"/>
      <c r="G42" s="388"/>
      <c r="H42" s="388"/>
      <c r="I42" s="388"/>
      <c r="J42" s="384"/>
      <c r="K42" s="366"/>
      <c r="L42" s="414"/>
      <c r="M42" s="352"/>
      <c r="N42" s="352"/>
      <c r="O42" s="352"/>
      <c r="P42" s="352"/>
      <c r="Q42" s="385"/>
      <c r="R42" s="366"/>
      <c r="S42" s="414"/>
      <c r="T42" s="352"/>
      <c r="U42" s="352"/>
      <c r="V42" s="352"/>
      <c r="W42" s="352"/>
      <c r="X42" s="385"/>
      <c r="Y42" s="366"/>
      <c r="Z42" s="414"/>
      <c r="AA42" s="352"/>
      <c r="AB42" s="352"/>
      <c r="AC42" s="352"/>
      <c r="AD42" s="352"/>
      <c r="AE42" s="385"/>
      <c r="AF42" s="366"/>
      <c r="AG42" s="414"/>
      <c r="AH42" s="438"/>
    </row>
    <row r="43" spans="1:34" s="340" customFormat="1" ht="25.5">
      <c r="A43" s="202">
        <v>4.2</v>
      </c>
      <c r="B43" s="343" t="s">
        <v>273</v>
      </c>
      <c r="C43" s="349" t="s">
        <v>24</v>
      </c>
      <c r="D43" s="386"/>
      <c r="E43" s="394"/>
      <c r="F43" s="390"/>
      <c r="G43" s="390"/>
      <c r="H43" s="390"/>
      <c r="I43" s="390"/>
      <c r="J43" s="390">
        <v>1</v>
      </c>
      <c r="K43" s="354">
        <f aca="true" t="shared" si="19" ref="K43:K63">$A43/8*1</f>
        <v>0.525</v>
      </c>
      <c r="L43" s="411">
        <f aca="true" t="shared" si="20" ref="L43:L63">IF($F43&lt;&gt;"",0,IF($G43&lt;&gt;"",$K43*G43,IF($H43&lt;&gt;"",$K43*H43,IF($I43&lt;&gt;"",$I43*$K43,IF(J43&lt;&gt;"",$J43*$K43," ")))))</f>
        <v>0.525</v>
      </c>
      <c r="M43" s="391"/>
      <c r="N43" s="391"/>
      <c r="O43" s="391"/>
      <c r="P43" s="391"/>
      <c r="Q43" s="391">
        <v>1</v>
      </c>
      <c r="R43" s="357">
        <f t="shared" si="2"/>
        <v>1.05</v>
      </c>
      <c r="S43" s="419">
        <f>IF(M43&lt;&gt;"",0,IF(N43&lt;&gt;"",N43*R43,IF(O43&lt;&gt;"",O43*R43,IF(P43&lt;&gt;"",P43*R43,IF(Q43&lt;&gt;"",Q43*R43," ")))))</f>
        <v>1.05</v>
      </c>
      <c r="T43" s="392"/>
      <c r="U43" s="392"/>
      <c r="V43" s="392"/>
      <c r="W43" s="392"/>
      <c r="X43" s="392">
        <v>1</v>
      </c>
      <c r="Y43" s="360">
        <f t="shared" si="4"/>
        <v>1.5750000000000002</v>
      </c>
      <c r="Z43" s="424">
        <f>IF(T43&lt;&gt;"",0,IF(U43&lt;&gt;"",U43*Y43,IF(V43&lt;&gt;"",V43*Y43,IF(W43&lt;&gt;"",W43*Y43,IF(X43&lt;&gt;"",X43*Y43," ")))))</f>
        <v>1.5750000000000002</v>
      </c>
      <c r="AA43" s="393"/>
      <c r="AB43" s="393"/>
      <c r="AC43" s="393"/>
      <c r="AD43" s="393"/>
      <c r="AE43" s="393">
        <v>1</v>
      </c>
      <c r="AF43" s="363">
        <f t="shared" si="6"/>
        <v>1.05</v>
      </c>
      <c r="AG43" s="429">
        <f>IF(AA43&lt;&gt;"",0,IF(AB43&lt;&gt;"",AB43*AF43,IF(AC43&lt;&gt;"",AC43*AF43,IF(AD43&lt;&gt;"",AD43*AF43,IF(AE43&lt;&gt;"",AE43*AF43," ")))))</f>
        <v>1.05</v>
      </c>
      <c r="AH43" s="441">
        <f t="shared" si="8"/>
        <v>4.2</v>
      </c>
    </row>
    <row r="44" spans="1:34" s="340" customFormat="1" ht="25.5">
      <c r="A44" s="202">
        <v>4.2</v>
      </c>
      <c r="B44" s="343" t="s">
        <v>275</v>
      </c>
      <c r="C44" s="349" t="s">
        <v>25</v>
      </c>
      <c r="D44" s="386"/>
      <c r="E44" s="394"/>
      <c r="F44" s="390"/>
      <c r="G44" s="390"/>
      <c r="H44" s="390"/>
      <c r="I44" s="390"/>
      <c r="J44" s="390">
        <v>1</v>
      </c>
      <c r="K44" s="354">
        <f t="shared" si="19"/>
        <v>0.525</v>
      </c>
      <c r="L44" s="411">
        <f t="shared" si="20"/>
        <v>0.525</v>
      </c>
      <c r="M44" s="391"/>
      <c r="N44" s="391"/>
      <c r="O44" s="391"/>
      <c r="P44" s="391"/>
      <c r="Q44" s="391">
        <v>1</v>
      </c>
      <c r="R44" s="357">
        <f t="shared" si="2"/>
        <v>1.05</v>
      </c>
      <c r="S44" s="419">
        <f aca="true" t="shared" si="21" ref="S44:S63">IF(M44&lt;&gt;"",0,IF(N44&lt;&gt;"",N44*R44,IF(O44&lt;&gt;"",O44*R44,IF(P44&lt;&gt;"",P44*R44,IF(Q44&lt;&gt;"",Q44*R44," ")))))</f>
        <v>1.05</v>
      </c>
      <c r="T44" s="392"/>
      <c r="U44" s="392"/>
      <c r="V44" s="392"/>
      <c r="W44" s="392"/>
      <c r="X44" s="392">
        <v>1</v>
      </c>
      <c r="Y44" s="360">
        <f t="shared" si="4"/>
        <v>1.5750000000000002</v>
      </c>
      <c r="Z44" s="424">
        <f aca="true" t="shared" si="22" ref="Z44:Z63">IF(T44&lt;&gt;"",0,IF(U44&lt;&gt;"",U44*Y44,IF(V44&lt;&gt;"",V44*Y44,IF(W44&lt;&gt;"",W44*Y44,IF(X44&lt;&gt;"",X44*Y44," ")))))</f>
        <v>1.5750000000000002</v>
      </c>
      <c r="AA44" s="393"/>
      <c r="AB44" s="393"/>
      <c r="AC44" s="393"/>
      <c r="AD44" s="393"/>
      <c r="AE44" s="393">
        <v>1</v>
      </c>
      <c r="AF44" s="363">
        <f t="shared" si="6"/>
        <v>1.05</v>
      </c>
      <c r="AG44" s="429">
        <f aca="true" t="shared" si="23" ref="AG44:AG63">IF(AA44&lt;&gt;"",0,IF(AB44&lt;&gt;"",AB44*AF44,IF(AC44&lt;&gt;"",AC44*AF44,IF(AD44&lt;&gt;"",AD44*AF44,IF(AE44&lt;&gt;"",AE44*AF44," ")))))</f>
        <v>1.05</v>
      </c>
      <c r="AH44" s="441">
        <f t="shared" si="8"/>
        <v>4.2</v>
      </c>
    </row>
    <row r="45" spans="1:34" s="340" customFormat="1" ht="25.5">
      <c r="A45" s="202">
        <v>4.2</v>
      </c>
      <c r="B45" s="343" t="s">
        <v>277</v>
      </c>
      <c r="C45" s="349" t="s">
        <v>26</v>
      </c>
      <c r="D45" s="386"/>
      <c r="E45" s="394"/>
      <c r="F45" s="390"/>
      <c r="G45" s="390"/>
      <c r="H45" s="390"/>
      <c r="I45" s="390"/>
      <c r="J45" s="390">
        <v>1</v>
      </c>
      <c r="K45" s="354">
        <f t="shared" si="19"/>
        <v>0.525</v>
      </c>
      <c r="L45" s="411">
        <f t="shared" si="20"/>
        <v>0.525</v>
      </c>
      <c r="M45" s="391"/>
      <c r="N45" s="391"/>
      <c r="O45" s="391"/>
      <c r="P45" s="391"/>
      <c r="Q45" s="391">
        <v>1</v>
      </c>
      <c r="R45" s="357">
        <f t="shared" si="2"/>
        <v>1.05</v>
      </c>
      <c r="S45" s="419">
        <f t="shared" si="21"/>
        <v>1.05</v>
      </c>
      <c r="T45" s="392"/>
      <c r="U45" s="392"/>
      <c r="V45" s="392"/>
      <c r="W45" s="392"/>
      <c r="X45" s="392">
        <v>1</v>
      </c>
      <c r="Y45" s="360">
        <f t="shared" si="4"/>
        <v>1.5750000000000002</v>
      </c>
      <c r="Z45" s="424">
        <f t="shared" si="22"/>
        <v>1.5750000000000002</v>
      </c>
      <c r="AA45" s="393"/>
      <c r="AB45" s="393"/>
      <c r="AC45" s="393"/>
      <c r="AD45" s="393"/>
      <c r="AE45" s="393">
        <v>1</v>
      </c>
      <c r="AF45" s="363">
        <f t="shared" si="6"/>
        <v>1.05</v>
      </c>
      <c r="AG45" s="429">
        <f t="shared" si="23"/>
        <v>1.05</v>
      </c>
      <c r="AH45" s="441">
        <f t="shared" si="8"/>
        <v>4.2</v>
      </c>
    </row>
    <row r="46" spans="1:34" s="340" customFormat="1" ht="25.5">
      <c r="A46" s="202">
        <v>4.2</v>
      </c>
      <c r="B46" s="343" t="s">
        <v>278</v>
      </c>
      <c r="C46" s="349" t="s">
        <v>27</v>
      </c>
      <c r="D46" s="386"/>
      <c r="E46" s="394"/>
      <c r="F46" s="390"/>
      <c r="G46" s="390"/>
      <c r="H46" s="390"/>
      <c r="I46" s="390"/>
      <c r="J46" s="390">
        <v>1</v>
      </c>
      <c r="K46" s="354">
        <f t="shared" si="19"/>
        <v>0.525</v>
      </c>
      <c r="L46" s="411">
        <f t="shared" si="20"/>
        <v>0.525</v>
      </c>
      <c r="M46" s="391"/>
      <c r="N46" s="391"/>
      <c r="O46" s="391"/>
      <c r="P46" s="391"/>
      <c r="Q46" s="391">
        <v>1</v>
      </c>
      <c r="R46" s="357">
        <f t="shared" si="2"/>
        <v>1.05</v>
      </c>
      <c r="S46" s="419">
        <f t="shared" si="21"/>
        <v>1.05</v>
      </c>
      <c r="T46" s="392"/>
      <c r="U46" s="392"/>
      <c r="V46" s="392"/>
      <c r="W46" s="392"/>
      <c r="X46" s="392">
        <v>1</v>
      </c>
      <c r="Y46" s="360">
        <f t="shared" si="4"/>
        <v>1.5750000000000002</v>
      </c>
      <c r="Z46" s="424">
        <f t="shared" si="22"/>
        <v>1.5750000000000002</v>
      </c>
      <c r="AA46" s="393"/>
      <c r="AB46" s="393"/>
      <c r="AC46" s="393"/>
      <c r="AD46" s="393"/>
      <c r="AE46" s="393">
        <v>1</v>
      </c>
      <c r="AF46" s="363">
        <f t="shared" si="6"/>
        <v>1.05</v>
      </c>
      <c r="AG46" s="429">
        <f t="shared" si="23"/>
        <v>1.05</v>
      </c>
      <c r="AH46" s="441">
        <f t="shared" si="8"/>
        <v>4.2</v>
      </c>
    </row>
    <row r="47" spans="1:34" s="340" customFormat="1" ht="51.75">
      <c r="A47" s="202">
        <v>7</v>
      </c>
      <c r="B47" s="343" t="s">
        <v>279</v>
      </c>
      <c r="C47" s="350" t="s">
        <v>28</v>
      </c>
      <c r="D47" s="386"/>
      <c r="E47" s="394"/>
      <c r="F47" s="390"/>
      <c r="G47" s="390"/>
      <c r="H47" s="390"/>
      <c r="I47" s="390"/>
      <c r="J47" s="390">
        <v>1</v>
      </c>
      <c r="K47" s="354">
        <f t="shared" si="19"/>
        <v>0.875</v>
      </c>
      <c r="L47" s="411">
        <f t="shared" si="20"/>
        <v>0.875</v>
      </c>
      <c r="M47" s="391"/>
      <c r="N47" s="391"/>
      <c r="O47" s="391"/>
      <c r="P47" s="391"/>
      <c r="Q47" s="391">
        <v>1</v>
      </c>
      <c r="R47" s="357">
        <f t="shared" si="2"/>
        <v>1.75</v>
      </c>
      <c r="S47" s="419">
        <f t="shared" si="21"/>
        <v>1.75</v>
      </c>
      <c r="T47" s="392"/>
      <c r="U47" s="392"/>
      <c r="V47" s="392"/>
      <c r="W47" s="392"/>
      <c r="X47" s="392">
        <v>1</v>
      </c>
      <c r="Y47" s="360">
        <f t="shared" si="4"/>
        <v>2.625</v>
      </c>
      <c r="Z47" s="424">
        <f t="shared" si="22"/>
        <v>2.625</v>
      </c>
      <c r="AA47" s="393"/>
      <c r="AB47" s="393"/>
      <c r="AC47" s="393"/>
      <c r="AD47" s="393"/>
      <c r="AE47" s="393">
        <v>1</v>
      </c>
      <c r="AF47" s="363">
        <f t="shared" si="6"/>
        <v>1.75</v>
      </c>
      <c r="AG47" s="429">
        <f t="shared" si="23"/>
        <v>1.75</v>
      </c>
      <c r="AH47" s="441">
        <f t="shared" si="8"/>
        <v>7</v>
      </c>
    </row>
    <row r="48" spans="1:34" s="340" customFormat="1" ht="25.5">
      <c r="A48" s="202">
        <v>4.2</v>
      </c>
      <c r="B48" s="343" t="s">
        <v>280</v>
      </c>
      <c r="C48" s="349" t="s">
        <v>29</v>
      </c>
      <c r="D48" s="386"/>
      <c r="E48" s="394"/>
      <c r="F48" s="390"/>
      <c r="G48" s="390"/>
      <c r="H48" s="390"/>
      <c r="I48" s="390"/>
      <c r="J48" s="390">
        <v>1</v>
      </c>
      <c r="K48" s="354">
        <f t="shared" si="19"/>
        <v>0.525</v>
      </c>
      <c r="L48" s="411">
        <f t="shared" si="20"/>
        <v>0.525</v>
      </c>
      <c r="M48" s="391"/>
      <c r="N48" s="391"/>
      <c r="O48" s="391"/>
      <c r="P48" s="391"/>
      <c r="Q48" s="391">
        <v>1</v>
      </c>
      <c r="R48" s="357">
        <f t="shared" si="2"/>
        <v>1.05</v>
      </c>
      <c r="S48" s="419">
        <f t="shared" si="21"/>
        <v>1.05</v>
      </c>
      <c r="T48" s="392"/>
      <c r="U48" s="392"/>
      <c r="V48" s="392"/>
      <c r="W48" s="392"/>
      <c r="X48" s="392">
        <v>1</v>
      </c>
      <c r="Y48" s="360">
        <f t="shared" si="4"/>
        <v>1.5750000000000002</v>
      </c>
      <c r="Z48" s="424">
        <f t="shared" si="22"/>
        <v>1.5750000000000002</v>
      </c>
      <c r="AA48" s="393"/>
      <c r="AB48" s="393"/>
      <c r="AC48" s="393"/>
      <c r="AD48" s="393"/>
      <c r="AE48" s="393">
        <v>1</v>
      </c>
      <c r="AF48" s="363">
        <f t="shared" si="6"/>
        <v>1.05</v>
      </c>
      <c r="AG48" s="429">
        <f t="shared" si="23"/>
        <v>1.05</v>
      </c>
      <c r="AH48" s="441">
        <f t="shared" si="8"/>
        <v>4.2</v>
      </c>
    </row>
    <row r="49" spans="1:34" s="340" customFormat="1" ht="25.5">
      <c r="A49" s="202">
        <v>2</v>
      </c>
      <c r="B49" s="343" t="s">
        <v>281</v>
      </c>
      <c r="C49" s="349" t="s">
        <v>30</v>
      </c>
      <c r="D49" s="386"/>
      <c r="E49" s="394"/>
      <c r="F49" s="390"/>
      <c r="G49" s="390"/>
      <c r="H49" s="390"/>
      <c r="I49" s="390"/>
      <c r="J49" s="390">
        <v>1</v>
      </c>
      <c r="K49" s="354">
        <f t="shared" si="19"/>
        <v>0.25</v>
      </c>
      <c r="L49" s="411">
        <f t="shared" si="20"/>
        <v>0.25</v>
      </c>
      <c r="M49" s="391"/>
      <c r="N49" s="391"/>
      <c r="O49" s="391"/>
      <c r="P49" s="391"/>
      <c r="Q49" s="391">
        <v>1</v>
      </c>
      <c r="R49" s="357">
        <f t="shared" si="2"/>
        <v>0.5</v>
      </c>
      <c r="S49" s="419">
        <f t="shared" si="21"/>
        <v>0.5</v>
      </c>
      <c r="T49" s="392"/>
      <c r="U49" s="392"/>
      <c r="V49" s="392"/>
      <c r="W49" s="392"/>
      <c r="X49" s="392">
        <v>1</v>
      </c>
      <c r="Y49" s="360">
        <f t="shared" si="4"/>
        <v>0.75</v>
      </c>
      <c r="Z49" s="424">
        <f t="shared" si="22"/>
        <v>0.75</v>
      </c>
      <c r="AA49" s="393"/>
      <c r="AB49" s="393"/>
      <c r="AC49" s="393"/>
      <c r="AD49" s="393"/>
      <c r="AE49" s="393">
        <v>1</v>
      </c>
      <c r="AF49" s="363">
        <f t="shared" si="6"/>
        <v>0.5</v>
      </c>
      <c r="AG49" s="429">
        <f t="shared" si="23"/>
        <v>0.5</v>
      </c>
      <c r="AH49" s="441">
        <f t="shared" si="8"/>
        <v>2</v>
      </c>
    </row>
    <row r="50" spans="1:34" s="340" customFormat="1" ht="25.5">
      <c r="A50" s="202">
        <v>2</v>
      </c>
      <c r="B50" s="343" t="s">
        <v>283</v>
      </c>
      <c r="C50" s="349" t="s">
        <v>31</v>
      </c>
      <c r="D50" s="386"/>
      <c r="E50" s="394"/>
      <c r="F50" s="390"/>
      <c r="G50" s="390"/>
      <c r="H50" s="390"/>
      <c r="I50" s="390"/>
      <c r="J50" s="390">
        <v>1</v>
      </c>
      <c r="K50" s="354">
        <f t="shared" si="19"/>
        <v>0.25</v>
      </c>
      <c r="L50" s="411">
        <f t="shared" si="20"/>
        <v>0.25</v>
      </c>
      <c r="M50" s="391"/>
      <c r="N50" s="391"/>
      <c r="O50" s="391"/>
      <c r="P50" s="391"/>
      <c r="Q50" s="391">
        <v>1</v>
      </c>
      <c r="R50" s="357">
        <f t="shared" si="2"/>
        <v>0.5</v>
      </c>
      <c r="S50" s="419">
        <f t="shared" si="21"/>
        <v>0.5</v>
      </c>
      <c r="T50" s="392"/>
      <c r="U50" s="392"/>
      <c r="V50" s="392"/>
      <c r="W50" s="392"/>
      <c r="X50" s="392">
        <v>1</v>
      </c>
      <c r="Y50" s="360">
        <f t="shared" si="4"/>
        <v>0.75</v>
      </c>
      <c r="Z50" s="424">
        <f t="shared" si="22"/>
        <v>0.75</v>
      </c>
      <c r="AA50" s="393"/>
      <c r="AB50" s="393"/>
      <c r="AC50" s="393"/>
      <c r="AD50" s="393"/>
      <c r="AE50" s="393">
        <v>1</v>
      </c>
      <c r="AF50" s="363">
        <f t="shared" si="6"/>
        <v>0.5</v>
      </c>
      <c r="AG50" s="429">
        <f t="shared" si="23"/>
        <v>0.5</v>
      </c>
      <c r="AH50" s="441">
        <f t="shared" si="8"/>
        <v>2</v>
      </c>
    </row>
    <row r="51" spans="1:34" s="340" customFormat="1" ht="25.5">
      <c r="A51" s="202">
        <v>7</v>
      </c>
      <c r="B51" s="343" t="s">
        <v>284</v>
      </c>
      <c r="C51" s="349" t="s">
        <v>32</v>
      </c>
      <c r="D51" s="386"/>
      <c r="E51" s="394"/>
      <c r="F51" s="390"/>
      <c r="G51" s="390"/>
      <c r="H51" s="390"/>
      <c r="I51" s="390"/>
      <c r="J51" s="390">
        <v>1</v>
      </c>
      <c r="K51" s="354">
        <f t="shared" si="19"/>
        <v>0.875</v>
      </c>
      <c r="L51" s="411">
        <f t="shared" si="20"/>
        <v>0.875</v>
      </c>
      <c r="M51" s="391"/>
      <c r="N51" s="391"/>
      <c r="O51" s="391"/>
      <c r="P51" s="391"/>
      <c r="Q51" s="391">
        <v>1</v>
      </c>
      <c r="R51" s="357">
        <f t="shared" si="2"/>
        <v>1.75</v>
      </c>
      <c r="S51" s="419">
        <f t="shared" si="21"/>
        <v>1.75</v>
      </c>
      <c r="T51" s="392"/>
      <c r="U51" s="392"/>
      <c r="V51" s="392"/>
      <c r="W51" s="392"/>
      <c r="X51" s="392">
        <v>1</v>
      </c>
      <c r="Y51" s="360">
        <f t="shared" si="4"/>
        <v>2.625</v>
      </c>
      <c r="Z51" s="424">
        <f t="shared" si="22"/>
        <v>2.625</v>
      </c>
      <c r="AA51" s="393"/>
      <c r="AB51" s="393"/>
      <c r="AC51" s="393"/>
      <c r="AD51" s="393"/>
      <c r="AE51" s="393">
        <v>1</v>
      </c>
      <c r="AF51" s="363">
        <f t="shared" si="6"/>
        <v>1.75</v>
      </c>
      <c r="AG51" s="429">
        <f t="shared" si="23"/>
        <v>1.75</v>
      </c>
      <c r="AH51" s="441">
        <f t="shared" si="8"/>
        <v>7</v>
      </c>
    </row>
    <row r="52" spans="1:34" s="340" customFormat="1" ht="25.5">
      <c r="A52" s="202">
        <v>5</v>
      </c>
      <c r="B52" s="343" t="s">
        <v>285</v>
      </c>
      <c r="C52" s="349" t="s">
        <v>33</v>
      </c>
      <c r="D52" s="386"/>
      <c r="E52" s="394"/>
      <c r="F52" s="390"/>
      <c r="G52" s="390"/>
      <c r="H52" s="390"/>
      <c r="I52" s="390"/>
      <c r="J52" s="390">
        <v>1</v>
      </c>
      <c r="K52" s="354">
        <f t="shared" si="19"/>
        <v>0.625</v>
      </c>
      <c r="L52" s="411">
        <f t="shared" si="20"/>
        <v>0.625</v>
      </c>
      <c r="M52" s="391"/>
      <c r="N52" s="391"/>
      <c r="O52" s="391"/>
      <c r="P52" s="391"/>
      <c r="Q52" s="391">
        <v>1</v>
      </c>
      <c r="R52" s="357">
        <f t="shared" si="2"/>
        <v>1.25</v>
      </c>
      <c r="S52" s="419">
        <f t="shared" si="21"/>
        <v>1.25</v>
      </c>
      <c r="T52" s="392"/>
      <c r="U52" s="392"/>
      <c r="V52" s="392"/>
      <c r="W52" s="392"/>
      <c r="X52" s="392">
        <v>1</v>
      </c>
      <c r="Y52" s="360">
        <f t="shared" si="4"/>
        <v>1.875</v>
      </c>
      <c r="Z52" s="424">
        <f t="shared" si="22"/>
        <v>1.875</v>
      </c>
      <c r="AA52" s="393"/>
      <c r="AB52" s="393"/>
      <c r="AC52" s="393"/>
      <c r="AD52" s="393"/>
      <c r="AE52" s="393">
        <v>1</v>
      </c>
      <c r="AF52" s="363">
        <f t="shared" si="6"/>
        <v>1.25</v>
      </c>
      <c r="AG52" s="429">
        <f t="shared" si="23"/>
        <v>1.25</v>
      </c>
      <c r="AH52" s="441">
        <f t="shared" si="8"/>
        <v>5</v>
      </c>
    </row>
    <row r="53" spans="1:34" s="340" customFormat="1" ht="38.25">
      <c r="A53" s="202">
        <v>5</v>
      </c>
      <c r="B53" s="343" t="s">
        <v>302</v>
      </c>
      <c r="C53" s="349" t="s">
        <v>34</v>
      </c>
      <c r="D53" s="386"/>
      <c r="E53" s="394"/>
      <c r="F53" s="390"/>
      <c r="G53" s="390"/>
      <c r="H53" s="390"/>
      <c r="I53" s="390"/>
      <c r="J53" s="390">
        <v>1</v>
      </c>
      <c r="K53" s="354">
        <f t="shared" si="19"/>
        <v>0.625</v>
      </c>
      <c r="L53" s="411">
        <f t="shared" si="20"/>
        <v>0.625</v>
      </c>
      <c r="M53" s="391"/>
      <c r="N53" s="391"/>
      <c r="O53" s="391"/>
      <c r="P53" s="391"/>
      <c r="Q53" s="391">
        <v>1</v>
      </c>
      <c r="R53" s="357">
        <f t="shared" si="2"/>
        <v>1.25</v>
      </c>
      <c r="S53" s="419">
        <f t="shared" si="21"/>
        <v>1.25</v>
      </c>
      <c r="T53" s="392"/>
      <c r="U53" s="392"/>
      <c r="V53" s="392"/>
      <c r="W53" s="392"/>
      <c r="X53" s="392">
        <v>1</v>
      </c>
      <c r="Y53" s="360">
        <f t="shared" si="4"/>
        <v>1.875</v>
      </c>
      <c r="Z53" s="424">
        <f t="shared" si="22"/>
        <v>1.875</v>
      </c>
      <c r="AA53" s="393"/>
      <c r="AB53" s="393"/>
      <c r="AC53" s="393"/>
      <c r="AD53" s="393"/>
      <c r="AE53" s="393">
        <v>1</v>
      </c>
      <c r="AF53" s="363">
        <f t="shared" si="6"/>
        <v>1.25</v>
      </c>
      <c r="AG53" s="429">
        <f t="shared" si="23"/>
        <v>1.25</v>
      </c>
      <c r="AH53" s="441">
        <f t="shared" si="8"/>
        <v>5</v>
      </c>
    </row>
    <row r="54" spans="1:34" s="340" customFormat="1" ht="25.5">
      <c r="A54" s="202">
        <v>2</v>
      </c>
      <c r="B54" s="343" t="s">
        <v>304</v>
      </c>
      <c r="C54" s="349" t="s">
        <v>35</v>
      </c>
      <c r="D54" s="386"/>
      <c r="E54" s="394"/>
      <c r="F54" s="390"/>
      <c r="G54" s="390"/>
      <c r="H54" s="390"/>
      <c r="I54" s="390"/>
      <c r="J54" s="390">
        <v>1</v>
      </c>
      <c r="K54" s="354">
        <f t="shared" si="19"/>
        <v>0.25</v>
      </c>
      <c r="L54" s="411">
        <f t="shared" si="20"/>
        <v>0.25</v>
      </c>
      <c r="M54" s="391"/>
      <c r="N54" s="391"/>
      <c r="O54" s="391"/>
      <c r="P54" s="391"/>
      <c r="Q54" s="391">
        <v>1</v>
      </c>
      <c r="R54" s="357">
        <f t="shared" si="2"/>
        <v>0.5</v>
      </c>
      <c r="S54" s="419">
        <f t="shared" si="21"/>
        <v>0.5</v>
      </c>
      <c r="T54" s="392"/>
      <c r="U54" s="392"/>
      <c r="V54" s="392"/>
      <c r="W54" s="392"/>
      <c r="X54" s="392">
        <v>1</v>
      </c>
      <c r="Y54" s="360">
        <f t="shared" si="4"/>
        <v>0.75</v>
      </c>
      <c r="Z54" s="424">
        <f t="shared" si="22"/>
        <v>0.75</v>
      </c>
      <c r="AA54" s="393"/>
      <c r="AB54" s="393"/>
      <c r="AC54" s="393"/>
      <c r="AD54" s="393"/>
      <c r="AE54" s="393">
        <v>1</v>
      </c>
      <c r="AF54" s="363">
        <f t="shared" si="6"/>
        <v>0.5</v>
      </c>
      <c r="AG54" s="429">
        <f t="shared" si="23"/>
        <v>0.5</v>
      </c>
      <c r="AH54" s="441">
        <f t="shared" si="8"/>
        <v>2</v>
      </c>
    </row>
    <row r="55" spans="1:34" s="340" customFormat="1" ht="25.5">
      <c r="A55" s="202">
        <v>2</v>
      </c>
      <c r="B55" s="343" t="s">
        <v>354</v>
      </c>
      <c r="C55" s="349" t="s">
        <v>36</v>
      </c>
      <c r="D55" s="386"/>
      <c r="E55" s="394"/>
      <c r="F55" s="390"/>
      <c r="G55" s="390"/>
      <c r="H55" s="390"/>
      <c r="I55" s="390"/>
      <c r="J55" s="390">
        <v>1</v>
      </c>
      <c r="K55" s="354">
        <f t="shared" si="19"/>
        <v>0.25</v>
      </c>
      <c r="L55" s="411">
        <f t="shared" si="20"/>
        <v>0.25</v>
      </c>
      <c r="M55" s="391"/>
      <c r="N55" s="391"/>
      <c r="O55" s="391"/>
      <c r="P55" s="391"/>
      <c r="Q55" s="391">
        <v>1</v>
      </c>
      <c r="R55" s="357">
        <f t="shared" si="2"/>
        <v>0.5</v>
      </c>
      <c r="S55" s="419">
        <f t="shared" si="21"/>
        <v>0.5</v>
      </c>
      <c r="T55" s="392"/>
      <c r="U55" s="392"/>
      <c r="V55" s="392"/>
      <c r="W55" s="392"/>
      <c r="X55" s="392">
        <v>1</v>
      </c>
      <c r="Y55" s="360">
        <f t="shared" si="4"/>
        <v>0.75</v>
      </c>
      <c r="Z55" s="424">
        <f t="shared" si="22"/>
        <v>0.75</v>
      </c>
      <c r="AA55" s="393"/>
      <c r="AB55" s="393"/>
      <c r="AC55" s="393"/>
      <c r="AD55" s="393"/>
      <c r="AE55" s="393">
        <v>1</v>
      </c>
      <c r="AF55" s="363">
        <f t="shared" si="6"/>
        <v>0.5</v>
      </c>
      <c r="AG55" s="429">
        <f t="shared" si="23"/>
        <v>0.5</v>
      </c>
      <c r="AH55" s="441">
        <f t="shared" si="8"/>
        <v>2</v>
      </c>
    </row>
    <row r="56" spans="1:34" s="340" customFormat="1" ht="25.5">
      <c r="A56" s="202">
        <v>2</v>
      </c>
      <c r="B56" s="343" t="s">
        <v>355</v>
      </c>
      <c r="C56" s="349" t="s">
        <v>37</v>
      </c>
      <c r="D56" s="386"/>
      <c r="E56" s="394"/>
      <c r="F56" s="390"/>
      <c r="G56" s="390"/>
      <c r="H56" s="390"/>
      <c r="I56" s="390"/>
      <c r="J56" s="390">
        <v>1</v>
      </c>
      <c r="K56" s="354">
        <f t="shared" si="19"/>
        <v>0.25</v>
      </c>
      <c r="L56" s="411">
        <f t="shared" si="20"/>
        <v>0.25</v>
      </c>
      <c r="M56" s="391"/>
      <c r="N56" s="391"/>
      <c r="O56" s="391"/>
      <c r="P56" s="391"/>
      <c r="Q56" s="391">
        <v>1</v>
      </c>
      <c r="R56" s="357">
        <f t="shared" si="2"/>
        <v>0.5</v>
      </c>
      <c r="S56" s="419">
        <f t="shared" si="21"/>
        <v>0.5</v>
      </c>
      <c r="T56" s="392"/>
      <c r="U56" s="392"/>
      <c r="V56" s="392"/>
      <c r="W56" s="392"/>
      <c r="X56" s="392">
        <v>1</v>
      </c>
      <c r="Y56" s="360">
        <f t="shared" si="4"/>
        <v>0.75</v>
      </c>
      <c r="Z56" s="424">
        <f t="shared" si="22"/>
        <v>0.75</v>
      </c>
      <c r="AA56" s="393"/>
      <c r="AB56" s="393"/>
      <c r="AC56" s="393"/>
      <c r="AD56" s="393"/>
      <c r="AE56" s="393">
        <v>1</v>
      </c>
      <c r="AF56" s="363">
        <f t="shared" si="6"/>
        <v>0.5</v>
      </c>
      <c r="AG56" s="429">
        <f t="shared" si="23"/>
        <v>0.5</v>
      </c>
      <c r="AH56" s="441">
        <f t="shared" si="8"/>
        <v>2</v>
      </c>
    </row>
    <row r="57" spans="1:34" s="340" customFormat="1" ht="25.5">
      <c r="A57" s="202">
        <v>2</v>
      </c>
      <c r="B57" s="343" t="s">
        <v>357</v>
      </c>
      <c r="C57" s="349" t="s">
        <v>38</v>
      </c>
      <c r="D57" s="386"/>
      <c r="E57" s="394"/>
      <c r="F57" s="390"/>
      <c r="G57" s="390"/>
      <c r="H57" s="390"/>
      <c r="I57" s="390"/>
      <c r="J57" s="390">
        <v>1</v>
      </c>
      <c r="K57" s="354">
        <f t="shared" si="19"/>
        <v>0.25</v>
      </c>
      <c r="L57" s="411">
        <f t="shared" si="20"/>
        <v>0.25</v>
      </c>
      <c r="M57" s="391"/>
      <c r="N57" s="391"/>
      <c r="O57" s="391"/>
      <c r="P57" s="391"/>
      <c r="Q57" s="391">
        <v>1</v>
      </c>
      <c r="R57" s="357">
        <f t="shared" si="2"/>
        <v>0.5</v>
      </c>
      <c r="S57" s="419">
        <f t="shared" si="21"/>
        <v>0.5</v>
      </c>
      <c r="T57" s="392"/>
      <c r="U57" s="392"/>
      <c r="V57" s="392"/>
      <c r="W57" s="392"/>
      <c r="X57" s="392">
        <v>1</v>
      </c>
      <c r="Y57" s="360">
        <f t="shared" si="4"/>
        <v>0.75</v>
      </c>
      <c r="Z57" s="424">
        <f t="shared" si="22"/>
        <v>0.75</v>
      </c>
      <c r="AA57" s="393"/>
      <c r="AB57" s="393"/>
      <c r="AC57" s="393"/>
      <c r="AD57" s="393"/>
      <c r="AE57" s="393">
        <v>1</v>
      </c>
      <c r="AF57" s="363">
        <f t="shared" si="6"/>
        <v>0.5</v>
      </c>
      <c r="AG57" s="429">
        <f t="shared" si="23"/>
        <v>0.5</v>
      </c>
      <c r="AH57" s="441">
        <f t="shared" si="8"/>
        <v>2</v>
      </c>
    </row>
    <row r="58" spans="1:34" s="340" customFormat="1" ht="25.5">
      <c r="A58" s="202">
        <v>2</v>
      </c>
      <c r="B58" s="343" t="s">
        <v>359</v>
      </c>
      <c r="C58" s="349" t="s">
        <v>39</v>
      </c>
      <c r="D58" s="386"/>
      <c r="E58" s="394"/>
      <c r="F58" s="390"/>
      <c r="G58" s="390"/>
      <c r="H58" s="390"/>
      <c r="I58" s="390"/>
      <c r="J58" s="390">
        <v>1</v>
      </c>
      <c r="K58" s="354">
        <f t="shared" si="19"/>
        <v>0.25</v>
      </c>
      <c r="L58" s="411">
        <f t="shared" si="20"/>
        <v>0.25</v>
      </c>
      <c r="M58" s="391"/>
      <c r="N58" s="391"/>
      <c r="O58" s="391"/>
      <c r="P58" s="391"/>
      <c r="Q58" s="391">
        <v>1</v>
      </c>
      <c r="R58" s="357">
        <f t="shared" si="2"/>
        <v>0.5</v>
      </c>
      <c r="S58" s="419">
        <f t="shared" si="21"/>
        <v>0.5</v>
      </c>
      <c r="T58" s="392"/>
      <c r="U58" s="392"/>
      <c r="V58" s="392"/>
      <c r="W58" s="392"/>
      <c r="X58" s="392">
        <v>1</v>
      </c>
      <c r="Y58" s="360">
        <f t="shared" si="4"/>
        <v>0.75</v>
      </c>
      <c r="Z58" s="424">
        <f t="shared" si="22"/>
        <v>0.75</v>
      </c>
      <c r="AA58" s="393"/>
      <c r="AB58" s="393"/>
      <c r="AC58" s="393"/>
      <c r="AD58" s="393"/>
      <c r="AE58" s="393">
        <v>1</v>
      </c>
      <c r="AF58" s="363">
        <f t="shared" si="6"/>
        <v>0.5</v>
      </c>
      <c r="AG58" s="429">
        <f t="shared" si="23"/>
        <v>0.5</v>
      </c>
      <c r="AH58" s="441">
        <f t="shared" si="8"/>
        <v>2</v>
      </c>
    </row>
    <row r="59" spans="1:34" s="340" customFormat="1" ht="25.5">
      <c r="A59" s="202">
        <v>4.2</v>
      </c>
      <c r="B59" s="343" t="s">
        <v>361</v>
      </c>
      <c r="C59" s="349" t="s">
        <v>40</v>
      </c>
      <c r="D59" s="386"/>
      <c r="E59" s="394"/>
      <c r="F59" s="390"/>
      <c r="G59" s="390"/>
      <c r="H59" s="390"/>
      <c r="I59" s="390"/>
      <c r="J59" s="390">
        <v>1</v>
      </c>
      <c r="K59" s="354">
        <f t="shared" si="19"/>
        <v>0.525</v>
      </c>
      <c r="L59" s="411">
        <f t="shared" si="20"/>
        <v>0.525</v>
      </c>
      <c r="M59" s="391"/>
      <c r="N59" s="391"/>
      <c r="O59" s="391"/>
      <c r="P59" s="391"/>
      <c r="Q59" s="391">
        <v>1</v>
      </c>
      <c r="R59" s="357">
        <f t="shared" si="2"/>
        <v>1.05</v>
      </c>
      <c r="S59" s="419">
        <f t="shared" si="21"/>
        <v>1.05</v>
      </c>
      <c r="T59" s="392"/>
      <c r="U59" s="392"/>
      <c r="V59" s="392"/>
      <c r="W59" s="392"/>
      <c r="X59" s="392">
        <v>1</v>
      </c>
      <c r="Y59" s="360">
        <f t="shared" si="4"/>
        <v>1.5750000000000002</v>
      </c>
      <c r="Z59" s="424">
        <f t="shared" si="22"/>
        <v>1.5750000000000002</v>
      </c>
      <c r="AA59" s="393"/>
      <c r="AB59" s="393"/>
      <c r="AC59" s="393"/>
      <c r="AD59" s="393"/>
      <c r="AE59" s="393">
        <v>1</v>
      </c>
      <c r="AF59" s="363">
        <f t="shared" si="6"/>
        <v>1.05</v>
      </c>
      <c r="AG59" s="429">
        <f t="shared" si="23"/>
        <v>1.05</v>
      </c>
      <c r="AH59" s="441">
        <f t="shared" si="8"/>
        <v>4.2</v>
      </c>
    </row>
    <row r="60" spans="1:34" s="340" customFormat="1" ht="25.5">
      <c r="A60" s="202">
        <v>4.2</v>
      </c>
      <c r="B60" s="343" t="s">
        <v>363</v>
      </c>
      <c r="C60" s="349" t="s">
        <v>41</v>
      </c>
      <c r="D60" s="386"/>
      <c r="E60" s="394"/>
      <c r="F60" s="390"/>
      <c r="G60" s="390"/>
      <c r="H60" s="390"/>
      <c r="I60" s="390"/>
      <c r="J60" s="390">
        <v>1</v>
      </c>
      <c r="K60" s="354">
        <f t="shared" si="19"/>
        <v>0.525</v>
      </c>
      <c r="L60" s="411">
        <f t="shared" si="20"/>
        <v>0.525</v>
      </c>
      <c r="M60" s="391"/>
      <c r="N60" s="391"/>
      <c r="O60" s="391"/>
      <c r="P60" s="391"/>
      <c r="Q60" s="391">
        <v>1</v>
      </c>
      <c r="R60" s="357">
        <f t="shared" si="2"/>
        <v>1.05</v>
      </c>
      <c r="S60" s="419">
        <f t="shared" si="21"/>
        <v>1.05</v>
      </c>
      <c r="T60" s="392"/>
      <c r="U60" s="392"/>
      <c r="V60" s="392"/>
      <c r="W60" s="392"/>
      <c r="X60" s="392">
        <v>1</v>
      </c>
      <c r="Y60" s="360">
        <f t="shared" si="4"/>
        <v>1.5750000000000002</v>
      </c>
      <c r="Z60" s="424">
        <f t="shared" si="22"/>
        <v>1.5750000000000002</v>
      </c>
      <c r="AA60" s="393"/>
      <c r="AB60" s="393"/>
      <c r="AC60" s="393"/>
      <c r="AD60" s="393"/>
      <c r="AE60" s="393">
        <v>1</v>
      </c>
      <c r="AF60" s="363">
        <f t="shared" si="6"/>
        <v>1.05</v>
      </c>
      <c r="AG60" s="429">
        <f t="shared" si="23"/>
        <v>1.05</v>
      </c>
      <c r="AH60" s="441">
        <f t="shared" si="8"/>
        <v>4.2</v>
      </c>
    </row>
    <row r="61" spans="1:34" s="340" customFormat="1" ht="38.25">
      <c r="A61" s="202">
        <v>4.2</v>
      </c>
      <c r="B61" s="343" t="s">
        <v>365</v>
      </c>
      <c r="C61" s="349" t="s">
        <v>42</v>
      </c>
      <c r="D61" s="386"/>
      <c r="E61" s="394"/>
      <c r="F61" s="390"/>
      <c r="G61" s="390"/>
      <c r="H61" s="390"/>
      <c r="I61" s="390"/>
      <c r="J61" s="390">
        <v>1</v>
      </c>
      <c r="K61" s="354">
        <f t="shared" si="19"/>
        <v>0.525</v>
      </c>
      <c r="L61" s="411">
        <f t="shared" si="20"/>
        <v>0.525</v>
      </c>
      <c r="M61" s="391"/>
      <c r="N61" s="391"/>
      <c r="O61" s="391"/>
      <c r="P61" s="391"/>
      <c r="Q61" s="391">
        <v>1</v>
      </c>
      <c r="R61" s="357">
        <f t="shared" si="2"/>
        <v>1.05</v>
      </c>
      <c r="S61" s="419">
        <f t="shared" si="21"/>
        <v>1.05</v>
      </c>
      <c r="T61" s="392"/>
      <c r="U61" s="392"/>
      <c r="V61" s="392"/>
      <c r="W61" s="392"/>
      <c r="X61" s="392">
        <v>1</v>
      </c>
      <c r="Y61" s="360">
        <f t="shared" si="4"/>
        <v>1.5750000000000002</v>
      </c>
      <c r="Z61" s="424">
        <f t="shared" si="22"/>
        <v>1.5750000000000002</v>
      </c>
      <c r="AA61" s="393"/>
      <c r="AB61" s="393"/>
      <c r="AC61" s="393"/>
      <c r="AD61" s="393"/>
      <c r="AE61" s="393">
        <v>1</v>
      </c>
      <c r="AF61" s="363">
        <f t="shared" si="6"/>
        <v>1.05</v>
      </c>
      <c r="AG61" s="429">
        <f t="shared" si="23"/>
        <v>1.05</v>
      </c>
      <c r="AH61" s="441">
        <f t="shared" si="8"/>
        <v>4.2</v>
      </c>
    </row>
    <row r="62" spans="1:34" s="340" customFormat="1" ht="38.25">
      <c r="A62" s="202">
        <v>4.2</v>
      </c>
      <c r="B62" s="343" t="s">
        <v>366</v>
      </c>
      <c r="C62" s="349" t="s">
        <v>43</v>
      </c>
      <c r="D62" s="386"/>
      <c r="E62" s="394"/>
      <c r="F62" s="390"/>
      <c r="G62" s="390"/>
      <c r="H62" s="390"/>
      <c r="I62" s="390"/>
      <c r="J62" s="390">
        <v>1</v>
      </c>
      <c r="K62" s="354">
        <f t="shared" si="19"/>
        <v>0.525</v>
      </c>
      <c r="L62" s="411">
        <f t="shared" si="20"/>
        <v>0.525</v>
      </c>
      <c r="M62" s="391"/>
      <c r="N62" s="391"/>
      <c r="O62" s="391"/>
      <c r="P62" s="391"/>
      <c r="Q62" s="391">
        <v>1</v>
      </c>
      <c r="R62" s="357">
        <f t="shared" si="2"/>
        <v>1.05</v>
      </c>
      <c r="S62" s="419">
        <f t="shared" si="21"/>
        <v>1.05</v>
      </c>
      <c r="T62" s="392"/>
      <c r="U62" s="392"/>
      <c r="V62" s="392"/>
      <c r="W62" s="392"/>
      <c r="X62" s="392">
        <v>1</v>
      </c>
      <c r="Y62" s="360">
        <f t="shared" si="4"/>
        <v>1.5750000000000002</v>
      </c>
      <c r="Z62" s="424">
        <f t="shared" si="22"/>
        <v>1.5750000000000002</v>
      </c>
      <c r="AA62" s="393"/>
      <c r="AB62" s="393"/>
      <c r="AC62" s="393"/>
      <c r="AD62" s="393"/>
      <c r="AE62" s="393">
        <v>1</v>
      </c>
      <c r="AF62" s="363">
        <f t="shared" si="6"/>
        <v>1.05</v>
      </c>
      <c r="AG62" s="429">
        <f t="shared" si="23"/>
        <v>1.05</v>
      </c>
      <c r="AH62" s="441">
        <f t="shared" si="8"/>
        <v>4.2</v>
      </c>
    </row>
    <row r="63" spans="1:34" s="340" customFormat="1" ht="15.75">
      <c r="A63" s="202">
        <v>4.2</v>
      </c>
      <c r="B63" s="343" t="s">
        <v>247</v>
      </c>
      <c r="C63" s="350" t="s">
        <v>44</v>
      </c>
      <c r="D63" s="386"/>
      <c r="E63" s="394"/>
      <c r="F63" s="390"/>
      <c r="G63" s="390"/>
      <c r="H63" s="390"/>
      <c r="I63" s="390"/>
      <c r="J63" s="390">
        <v>1</v>
      </c>
      <c r="K63" s="354">
        <f t="shared" si="19"/>
        <v>0.525</v>
      </c>
      <c r="L63" s="411">
        <f t="shared" si="20"/>
        <v>0.525</v>
      </c>
      <c r="M63" s="391"/>
      <c r="N63" s="391"/>
      <c r="O63" s="391"/>
      <c r="P63" s="391"/>
      <c r="Q63" s="391">
        <v>1</v>
      </c>
      <c r="R63" s="357">
        <f t="shared" si="2"/>
        <v>1.05</v>
      </c>
      <c r="S63" s="419">
        <f t="shared" si="21"/>
        <v>1.05</v>
      </c>
      <c r="T63" s="392"/>
      <c r="U63" s="392"/>
      <c r="V63" s="392"/>
      <c r="W63" s="392"/>
      <c r="X63" s="392">
        <v>1</v>
      </c>
      <c r="Y63" s="360">
        <f t="shared" si="4"/>
        <v>1.5750000000000002</v>
      </c>
      <c r="Z63" s="424">
        <f t="shared" si="22"/>
        <v>1.5750000000000002</v>
      </c>
      <c r="AA63" s="393"/>
      <c r="AB63" s="393"/>
      <c r="AC63" s="393"/>
      <c r="AD63" s="393"/>
      <c r="AE63" s="393">
        <v>1</v>
      </c>
      <c r="AF63" s="363">
        <f t="shared" si="6"/>
        <v>1.05</v>
      </c>
      <c r="AG63" s="429">
        <f t="shared" si="23"/>
        <v>1.05</v>
      </c>
      <c r="AH63" s="441">
        <f t="shared" si="8"/>
        <v>4.2</v>
      </c>
    </row>
    <row r="64" spans="1:34" s="340" customFormat="1" ht="30.75" customHeight="1">
      <c r="A64" s="399">
        <f>SUM(A65:A82)</f>
        <v>30</v>
      </c>
      <c r="B64" s="403"/>
      <c r="C64" s="387" t="s">
        <v>47</v>
      </c>
      <c r="D64" s="387"/>
      <c r="E64" s="387"/>
      <c r="F64" s="387"/>
      <c r="G64" s="387"/>
      <c r="H64" s="387"/>
      <c r="I64" s="387"/>
      <c r="J64" s="387"/>
      <c r="K64" s="365"/>
      <c r="L64" s="412"/>
      <c r="M64" s="352"/>
      <c r="N64" s="352"/>
      <c r="O64" s="352"/>
      <c r="P64" s="352"/>
      <c r="Q64" s="352"/>
      <c r="R64" s="368"/>
      <c r="S64" s="412"/>
      <c r="T64" s="352"/>
      <c r="U64" s="352"/>
      <c r="V64" s="352"/>
      <c r="W64" s="352"/>
      <c r="X64" s="352"/>
      <c r="Y64" s="368"/>
      <c r="Z64" s="412"/>
      <c r="AA64" s="352"/>
      <c r="AB64" s="352"/>
      <c r="AC64" s="352"/>
      <c r="AD64" s="352"/>
      <c r="AE64" s="352"/>
      <c r="AF64" s="368"/>
      <c r="AG64" s="412"/>
      <c r="AH64" s="438"/>
    </row>
    <row r="65" spans="1:34" s="340" customFormat="1" ht="25.5">
      <c r="A65" s="136">
        <v>1.5</v>
      </c>
      <c r="B65" s="343" t="s">
        <v>273</v>
      </c>
      <c r="C65" s="349" t="s">
        <v>48</v>
      </c>
      <c r="D65" s="381"/>
      <c r="E65" s="394"/>
      <c r="F65" s="390"/>
      <c r="G65" s="390"/>
      <c r="H65" s="390"/>
      <c r="I65" s="390"/>
      <c r="J65" s="390">
        <v>1</v>
      </c>
      <c r="K65" s="354">
        <f aca="true" t="shared" si="24" ref="K65:K82">$A65/8*1</f>
        <v>0.1875</v>
      </c>
      <c r="L65" s="411">
        <f aca="true" t="shared" si="25" ref="L65:L82">IF($F65&lt;&gt;"",0,IF($G65&lt;&gt;"",$K65*$G65,IF($H65&lt;&gt;"",$K65*$H65,IF($I65&lt;&gt;"",$I65*$K65,IF($J65&lt;&gt;"",$J65*$K65," ")))))</f>
        <v>0.1875</v>
      </c>
      <c r="M65" s="391"/>
      <c r="N65" s="391"/>
      <c r="O65" s="391"/>
      <c r="P65" s="391"/>
      <c r="Q65" s="391">
        <v>1</v>
      </c>
      <c r="R65" s="357">
        <f t="shared" si="2"/>
        <v>0.375</v>
      </c>
      <c r="S65" s="419">
        <f>IF(M65&lt;&gt;"",0,IF(N65&lt;&gt;"",N65*R65,IF(O65&lt;&gt;"",O65*R65,IF(P65&lt;&gt;"",P65*R65,IF(Q65&lt;&gt;"",Q65*R65," ")))))</f>
        <v>0.375</v>
      </c>
      <c r="T65" s="392"/>
      <c r="U65" s="392"/>
      <c r="V65" s="392"/>
      <c r="W65" s="392"/>
      <c r="X65" s="392">
        <v>1</v>
      </c>
      <c r="Y65" s="360">
        <f t="shared" si="4"/>
        <v>0.5625</v>
      </c>
      <c r="Z65" s="424">
        <f>IF(T65&lt;&gt;"",0,IF(U65&lt;&gt;"",U65*Y65,IF(V65&lt;&gt;"",V65*Y65,IF(W65&lt;&gt;"",W65*Y65,IF(X65&lt;&gt;"",X65*Y65," ")))))</f>
        <v>0.5625</v>
      </c>
      <c r="AA65" s="393"/>
      <c r="AB65" s="393"/>
      <c r="AC65" s="393"/>
      <c r="AD65" s="393"/>
      <c r="AE65" s="393">
        <v>1</v>
      </c>
      <c r="AF65" s="363">
        <f t="shared" si="6"/>
        <v>0.375</v>
      </c>
      <c r="AG65" s="429">
        <f>IF(AA65&lt;&gt;"",0,IF(AB65&lt;&gt;"",AB65*AF65,IF(AC65&lt;&gt;"",AC65*AF65,IF(AD65&lt;&gt;"",AD65*AF65,IF(AE65&lt;&gt;"",AE65*AF65," ")))))</f>
        <v>0.375</v>
      </c>
      <c r="AH65" s="441">
        <f t="shared" si="8"/>
        <v>1.5</v>
      </c>
    </row>
    <row r="66" spans="1:34" s="340" customFormat="1" ht="25.5">
      <c r="A66" s="136">
        <v>2</v>
      </c>
      <c r="B66" s="343" t="s">
        <v>275</v>
      </c>
      <c r="C66" s="349" t="s">
        <v>49</v>
      </c>
      <c r="D66" s="381"/>
      <c r="E66" s="394"/>
      <c r="F66" s="390"/>
      <c r="G66" s="390"/>
      <c r="H66" s="390"/>
      <c r="I66" s="390"/>
      <c r="J66" s="390">
        <v>1</v>
      </c>
      <c r="K66" s="354">
        <f t="shared" si="24"/>
        <v>0.25</v>
      </c>
      <c r="L66" s="411">
        <f t="shared" si="25"/>
        <v>0.25</v>
      </c>
      <c r="M66" s="391"/>
      <c r="N66" s="391"/>
      <c r="O66" s="391"/>
      <c r="P66" s="391"/>
      <c r="Q66" s="391">
        <v>1</v>
      </c>
      <c r="R66" s="357">
        <f t="shared" si="2"/>
        <v>0.5</v>
      </c>
      <c r="S66" s="419">
        <f aca="true" t="shared" si="26" ref="S66:S82">IF(M66&lt;&gt;"",0,IF(N66&lt;&gt;"",N66*R66,IF(O66&lt;&gt;"",O66*R66,IF(P66&lt;&gt;"",P66*R66,IF(Q66&lt;&gt;"",Q66*R66," ")))))</f>
        <v>0.5</v>
      </c>
      <c r="T66" s="392"/>
      <c r="U66" s="392"/>
      <c r="V66" s="392"/>
      <c r="W66" s="392"/>
      <c r="X66" s="392">
        <v>1</v>
      </c>
      <c r="Y66" s="360">
        <f t="shared" si="4"/>
        <v>0.75</v>
      </c>
      <c r="Z66" s="424">
        <f aca="true" t="shared" si="27" ref="Z66:Z82">IF(T66&lt;&gt;"",0,IF(U66&lt;&gt;"",U66*Y66,IF(V66&lt;&gt;"",V66*Y66,IF(W66&lt;&gt;"",W66*Y66,IF(X66&lt;&gt;"",X66*Y66," ")))))</f>
        <v>0.75</v>
      </c>
      <c r="AA66" s="393"/>
      <c r="AB66" s="393"/>
      <c r="AC66" s="393"/>
      <c r="AD66" s="393"/>
      <c r="AE66" s="393">
        <v>1</v>
      </c>
      <c r="AF66" s="363">
        <f t="shared" si="6"/>
        <v>0.5</v>
      </c>
      <c r="AG66" s="429">
        <f aca="true" t="shared" si="28" ref="AG66:AG82">IF(AA66&lt;&gt;"",0,IF(AB66&lt;&gt;"",AB66*AF66,IF(AC66&lt;&gt;"",AC66*AF66,IF(AD66&lt;&gt;"",AD66*AF66,IF(AE66&lt;&gt;"",AE66*AF66," ")))))</f>
        <v>0.5</v>
      </c>
      <c r="AH66" s="441">
        <f t="shared" si="8"/>
        <v>2</v>
      </c>
    </row>
    <row r="67" spans="1:34" s="340" customFormat="1" ht="15.75">
      <c r="A67" s="136">
        <v>1</v>
      </c>
      <c r="B67" s="343" t="s">
        <v>277</v>
      </c>
      <c r="C67" s="349" t="s">
        <v>50</v>
      </c>
      <c r="D67" s="381"/>
      <c r="E67" s="394"/>
      <c r="F67" s="390"/>
      <c r="G67" s="390"/>
      <c r="H67" s="390"/>
      <c r="I67" s="390"/>
      <c r="J67" s="390">
        <v>1</v>
      </c>
      <c r="K67" s="354">
        <f t="shared" si="24"/>
        <v>0.125</v>
      </c>
      <c r="L67" s="411">
        <f t="shared" si="25"/>
        <v>0.125</v>
      </c>
      <c r="M67" s="391"/>
      <c r="N67" s="391"/>
      <c r="O67" s="391"/>
      <c r="P67" s="391"/>
      <c r="Q67" s="391">
        <v>1</v>
      </c>
      <c r="R67" s="357">
        <f t="shared" si="2"/>
        <v>0.25</v>
      </c>
      <c r="S67" s="419">
        <f t="shared" si="26"/>
        <v>0.25</v>
      </c>
      <c r="T67" s="392"/>
      <c r="U67" s="392"/>
      <c r="V67" s="392"/>
      <c r="W67" s="392"/>
      <c r="X67" s="392">
        <v>1</v>
      </c>
      <c r="Y67" s="360">
        <f t="shared" si="4"/>
        <v>0.375</v>
      </c>
      <c r="Z67" s="424">
        <f t="shared" si="27"/>
        <v>0.375</v>
      </c>
      <c r="AA67" s="393"/>
      <c r="AB67" s="393"/>
      <c r="AC67" s="393"/>
      <c r="AD67" s="393"/>
      <c r="AE67" s="393">
        <v>1</v>
      </c>
      <c r="AF67" s="363">
        <f t="shared" si="6"/>
        <v>0.25</v>
      </c>
      <c r="AG67" s="429">
        <f t="shared" si="28"/>
        <v>0.25</v>
      </c>
      <c r="AH67" s="441">
        <f t="shared" si="8"/>
        <v>1</v>
      </c>
    </row>
    <row r="68" spans="1:34" s="340" customFormat="1" ht="25.5">
      <c r="A68" s="136">
        <v>2.5</v>
      </c>
      <c r="B68" s="343" t="s">
        <v>278</v>
      </c>
      <c r="C68" s="349" t="s">
        <v>51</v>
      </c>
      <c r="D68" s="381"/>
      <c r="E68" s="394"/>
      <c r="F68" s="390"/>
      <c r="G68" s="390"/>
      <c r="H68" s="390"/>
      <c r="I68" s="390"/>
      <c r="J68" s="390">
        <v>1</v>
      </c>
      <c r="K68" s="354">
        <f t="shared" si="24"/>
        <v>0.3125</v>
      </c>
      <c r="L68" s="411">
        <f t="shared" si="25"/>
        <v>0.3125</v>
      </c>
      <c r="M68" s="391"/>
      <c r="N68" s="391"/>
      <c r="O68" s="391"/>
      <c r="P68" s="391"/>
      <c r="Q68" s="391">
        <v>1</v>
      </c>
      <c r="R68" s="357">
        <f t="shared" si="2"/>
        <v>0.625</v>
      </c>
      <c r="S68" s="419">
        <f t="shared" si="26"/>
        <v>0.625</v>
      </c>
      <c r="T68" s="392"/>
      <c r="U68" s="392"/>
      <c r="V68" s="392"/>
      <c r="W68" s="392"/>
      <c r="X68" s="392">
        <v>1</v>
      </c>
      <c r="Y68" s="360">
        <f t="shared" si="4"/>
        <v>0.9375</v>
      </c>
      <c r="Z68" s="424">
        <f t="shared" si="27"/>
        <v>0.9375</v>
      </c>
      <c r="AA68" s="393"/>
      <c r="AB68" s="393"/>
      <c r="AC68" s="393"/>
      <c r="AD68" s="393"/>
      <c r="AE68" s="393">
        <v>1</v>
      </c>
      <c r="AF68" s="363">
        <f t="shared" si="6"/>
        <v>0.625</v>
      </c>
      <c r="AG68" s="429">
        <f t="shared" si="28"/>
        <v>0.625</v>
      </c>
      <c r="AH68" s="441">
        <f t="shared" si="8"/>
        <v>2.5</v>
      </c>
    </row>
    <row r="69" spans="1:34" s="340" customFormat="1" ht="15.75">
      <c r="A69" s="136">
        <v>1</v>
      </c>
      <c r="B69" s="343" t="s">
        <v>279</v>
      </c>
      <c r="C69" s="349" t="s">
        <v>52</v>
      </c>
      <c r="D69" s="381"/>
      <c r="E69" s="394"/>
      <c r="F69" s="390"/>
      <c r="G69" s="390"/>
      <c r="H69" s="390"/>
      <c r="I69" s="390"/>
      <c r="J69" s="390">
        <v>1</v>
      </c>
      <c r="K69" s="354">
        <f t="shared" si="24"/>
        <v>0.125</v>
      </c>
      <c r="L69" s="411">
        <f t="shared" si="25"/>
        <v>0.125</v>
      </c>
      <c r="M69" s="391"/>
      <c r="N69" s="391"/>
      <c r="O69" s="391"/>
      <c r="P69" s="391"/>
      <c r="Q69" s="391">
        <v>1</v>
      </c>
      <c r="R69" s="357">
        <f t="shared" si="2"/>
        <v>0.25</v>
      </c>
      <c r="S69" s="419">
        <f t="shared" si="26"/>
        <v>0.25</v>
      </c>
      <c r="T69" s="392"/>
      <c r="U69" s="392"/>
      <c r="V69" s="392"/>
      <c r="W69" s="392"/>
      <c r="X69" s="392">
        <v>1</v>
      </c>
      <c r="Y69" s="360">
        <f t="shared" si="4"/>
        <v>0.375</v>
      </c>
      <c r="Z69" s="424">
        <f t="shared" si="27"/>
        <v>0.375</v>
      </c>
      <c r="AA69" s="393"/>
      <c r="AB69" s="393"/>
      <c r="AC69" s="393"/>
      <c r="AD69" s="393"/>
      <c r="AE69" s="393">
        <v>1</v>
      </c>
      <c r="AF69" s="363">
        <f t="shared" si="6"/>
        <v>0.25</v>
      </c>
      <c r="AG69" s="429">
        <f t="shared" si="28"/>
        <v>0.25</v>
      </c>
      <c r="AH69" s="441">
        <f t="shared" si="8"/>
        <v>1</v>
      </c>
    </row>
    <row r="70" spans="1:34" s="340" customFormat="1" ht="15.75">
      <c r="A70" s="136">
        <v>1</v>
      </c>
      <c r="B70" s="343" t="s">
        <v>280</v>
      </c>
      <c r="C70" s="349" t="s">
        <v>53</v>
      </c>
      <c r="D70" s="381"/>
      <c r="E70" s="394"/>
      <c r="F70" s="390"/>
      <c r="G70" s="390"/>
      <c r="H70" s="390"/>
      <c r="I70" s="390"/>
      <c r="J70" s="390">
        <v>1</v>
      </c>
      <c r="K70" s="354">
        <f t="shared" si="24"/>
        <v>0.125</v>
      </c>
      <c r="L70" s="411">
        <f t="shared" si="25"/>
        <v>0.125</v>
      </c>
      <c r="M70" s="391"/>
      <c r="N70" s="391"/>
      <c r="O70" s="391"/>
      <c r="P70" s="391"/>
      <c r="Q70" s="391">
        <v>1</v>
      </c>
      <c r="R70" s="357">
        <f t="shared" si="2"/>
        <v>0.25</v>
      </c>
      <c r="S70" s="419">
        <f t="shared" si="26"/>
        <v>0.25</v>
      </c>
      <c r="T70" s="392"/>
      <c r="U70" s="392"/>
      <c r="V70" s="392"/>
      <c r="W70" s="392"/>
      <c r="X70" s="392">
        <v>1</v>
      </c>
      <c r="Y70" s="360">
        <f t="shared" si="4"/>
        <v>0.375</v>
      </c>
      <c r="Z70" s="424">
        <f t="shared" si="27"/>
        <v>0.375</v>
      </c>
      <c r="AA70" s="393"/>
      <c r="AB70" s="393"/>
      <c r="AC70" s="393"/>
      <c r="AD70" s="393"/>
      <c r="AE70" s="393">
        <v>1</v>
      </c>
      <c r="AF70" s="363">
        <f t="shared" si="6"/>
        <v>0.25</v>
      </c>
      <c r="AG70" s="429">
        <f t="shared" si="28"/>
        <v>0.25</v>
      </c>
      <c r="AH70" s="441">
        <f t="shared" si="8"/>
        <v>1</v>
      </c>
    </row>
    <row r="71" spans="1:34" s="340" customFormat="1" ht="15.75">
      <c r="A71" s="136">
        <v>1.5</v>
      </c>
      <c r="B71" s="343" t="s">
        <v>281</v>
      </c>
      <c r="C71" s="349" t="s">
        <v>54</v>
      </c>
      <c r="D71" s="381"/>
      <c r="E71" s="394"/>
      <c r="F71" s="390"/>
      <c r="G71" s="390"/>
      <c r="H71" s="390"/>
      <c r="I71" s="390"/>
      <c r="J71" s="390">
        <v>1</v>
      </c>
      <c r="K71" s="354">
        <f t="shared" si="24"/>
        <v>0.1875</v>
      </c>
      <c r="L71" s="411">
        <f t="shared" si="25"/>
        <v>0.1875</v>
      </c>
      <c r="M71" s="391"/>
      <c r="N71" s="391"/>
      <c r="O71" s="391"/>
      <c r="P71" s="391"/>
      <c r="Q71" s="391">
        <v>1</v>
      </c>
      <c r="R71" s="357">
        <f t="shared" si="2"/>
        <v>0.375</v>
      </c>
      <c r="S71" s="419">
        <f t="shared" si="26"/>
        <v>0.375</v>
      </c>
      <c r="T71" s="392"/>
      <c r="U71" s="392"/>
      <c r="V71" s="392"/>
      <c r="W71" s="392"/>
      <c r="X71" s="392">
        <v>1</v>
      </c>
      <c r="Y71" s="360">
        <f t="shared" si="4"/>
        <v>0.5625</v>
      </c>
      <c r="Z71" s="424">
        <f t="shared" si="27"/>
        <v>0.5625</v>
      </c>
      <c r="AA71" s="393"/>
      <c r="AB71" s="393"/>
      <c r="AC71" s="393"/>
      <c r="AD71" s="393"/>
      <c r="AE71" s="393">
        <v>1</v>
      </c>
      <c r="AF71" s="363">
        <f t="shared" si="6"/>
        <v>0.375</v>
      </c>
      <c r="AG71" s="429">
        <f t="shared" si="28"/>
        <v>0.375</v>
      </c>
      <c r="AH71" s="441">
        <f t="shared" si="8"/>
        <v>1.5</v>
      </c>
    </row>
    <row r="72" spans="1:34" s="340" customFormat="1" ht="25.5">
      <c r="A72" s="136">
        <v>1.5</v>
      </c>
      <c r="B72" s="343" t="s">
        <v>283</v>
      </c>
      <c r="C72" s="349" t="s">
        <v>55</v>
      </c>
      <c r="D72" s="381"/>
      <c r="E72" s="394"/>
      <c r="F72" s="390"/>
      <c r="G72" s="390"/>
      <c r="H72" s="390"/>
      <c r="I72" s="390"/>
      <c r="J72" s="390">
        <v>1</v>
      </c>
      <c r="K72" s="354">
        <f t="shared" si="24"/>
        <v>0.1875</v>
      </c>
      <c r="L72" s="411">
        <f t="shared" si="25"/>
        <v>0.1875</v>
      </c>
      <c r="M72" s="391"/>
      <c r="N72" s="391"/>
      <c r="O72" s="391"/>
      <c r="P72" s="391"/>
      <c r="Q72" s="391">
        <v>1</v>
      </c>
      <c r="R72" s="357">
        <f t="shared" si="2"/>
        <v>0.375</v>
      </c>
      <c r="S72" s="419">
        <f t="shared" si="26"/>
        <v>0.375</v>
      </c>
      <c r="T72" s="392"/>
      <c r="U72" s="392"/>
      <c r="V72" s="392"/>
      <c r="W72" s="392"/>
      <c r="X72" s="392">
        <v>1</v>
      </c>
      <c r="Y72" s="360">
        <f t="shared" si="4"/>
        <v>0.5625</v>
      </c>
      <c r="Z72" s="424">
        <f t="shared" si="27"/>
        <v>0.5625</v>
      </c>
      <c r="AA72" s="393"/>
      <c r="AB72" s="393"/>
      <c r="AC72" s="393"/>
      <c r="AD72" s="393"/>
      <c r="AE72" s="393">
        <v>1</v>
      </c>
      <c r="AF72" s="363">
        <f t="shared" si="6"/>
        <v>0.375</v>
      </c>
      <c r="AG72" s="429">
        <f t="shared" si="28"/>
        <v>0.375</v>
      </c>
      <c r="AH72" s="441">
        <f t="shared" si="8"/>
        <v>1.5</v>
      </c>
    </row>
    <row r="73" spans="1:34" s="340" customFormat="1" ht="38.25">
      <c r="A73" s="136">
        <v>1.5</v>
      </c>
      <c r="B73" s="343" t="s">
        <v>284</v>
      </c>
      <c r="C73" s="349" t="s">
        <v>56</v>
      </c>
      <c r="D73" s="381"/>
      <c r="E73" s="394"/>
      <c r="F73" s="390"/>
      <c r="G73" s="390"/>
      <c r="H73" s="390"/>
      <c r="I73" s="390"/>
      <c r="J73" s="390">
        <v>1</v>
      </c>
      <c r="K73" s="354">
        <f t="shared" si="24"/>
        <v>0.1875</v>
      </c>
      <c r="L73" s="411">
        <f t="shared" si="25"/>
        <v>0.1875</v>
      </c>
      <c r="M73" s="391"/>
      <c r="N73" s="391"/>
      <c r="O73" s="391"/>
      <c r="P73" s="391"/>
      <c r="Q73" s="391">
        <v>1</v>
      </c>
      <c r="R73" s="357">
        <f aca="true" t="shared" si="29" ref="R73:R82">$A73/8*2</f>
        <v>0.375</v>
      </c>
      <c r="S73" s="419">
        <f t="shared" si="26"/>
        <v>0.375</v>
      </c>
      <c r="T73" s="392"/>
      <c r="U73" s="392"/>
      <c r="V73" s="392"/>
      <c r="W73" s="392"/>
      <c r="X73" s="392">
        <v>1</v>
      </c>
      <c r="Y73" s="360">
        <f aca="true" t="shared" si="30" ref="Y73:Y82">$A73/8*3</f>
        <v>0.5625</v>
      </c>
      <c r="Z73" s="424">
        <f t="shared" si="27"/>
        <v>0.5625</v>
      </c>
      <c r="AA73" s="393"/>
      <c r="AB73" s="393"/>
      <c r="AC73" s="393"/>
      <c r="AD73" s="393"/>
      <c r="AE73" s="393">
        <v>1</v>
      </c>
      <c r="AF73" s="363">
        <f aca="true" t="shared" si="31" ref="AF73:AF82">$A73/8*2</f>
        <v>0.375</v>
      </c>
      <c r="AG73" s="429">
        <f t="shared" si="28"/>
        <v>0.375</v>
      </c>
      <c r="AH73" s="441">
        <f aca="true" t="shared" si="32" ref="AH73:AH82">+L73+S73+Z73+AG73</f>
        <v>1.5</v>
      </c>
    </row>
    <row r="74" spans="1:34" s="340" customFormat="1" ht="25.5">
      <c r="A74" s="136">
        <v>1.5</v>
      </c>
      <c r="B74" s="343" t="s">
        <v>285</v>
      </c>
      <c r="C74" s="349" t="s">
        <v>57</v>
      </c>
      <c r="D74" s="381"/>
      <c r="E74" s="394"/>
      <c r="F74" s="390"/>
      <c r="G74" s="390"/>
      <c r="H74" s="390"/>
      <c r="I74" s="390"/>
      <c r="J74" s="390">
        <v>1</v>
      </c>
      <c r="K74" s="354">
        <f t="shared" si="24"/>
        <v>0.1875</v>
      </c>
      <c r="L74" s="411">
        <f t="shared" si="25"/>
        <v>0.1875</v>
      </c>
      <c r="M74" s="391"/>
      <c r="N74" s="391"/>
      <c r="O74" s="391"/>
      <c r="P74" s="391"/>
      <c r="Q74" s="391">
        <v>1</v>
      </c>
      <c r="R74" s="357">
        <f t="shared" si="29"/>
        <v>0.375</v>
      </c>
      <c r="S74" s="419">
        <f t="shared" si="26"/>
        <v>0.375</v>
      </c>
      <c r="T74" s="392"/>
      <c r="U74" s="392"/>
      <c r="V74" s="392"/>
      <c r="W74" s="392"/>
      <c r="X74" s="392">
        <v>1</v>
      </c>
      <c r="Y74" s="360">
        <f t="shared" si="30"/>
        <v>0.5625</v>
      </c>
      <c r="Z74" s="424">
        <f t="shared" si="27"/>
        <v>0.5625</v>
      </c>
      <c r="AA74" s="393"/>
      <c r="AB74" s="393"/>
      <c r="AC74" s="393"/>
      <c r="AD74" s="393"/>
      <c r="AE74" s="393">
        <v>1</v>
      </c>
      <c r="AF74" s="363">
        <f t="shared" si="31"/>
        <v>0.375</v>
      </c>
      <c r="AG74" s="429">
        <f t="shared" si="28"/>
        <v>0.375</v>
      </c>
      <c r="AH74" s="441">
        <f t="shared" si="32"/>
        <v>1.5</v>
      </c>
    </row>
    <row r="75" spans="1:34" s="340" customFormat="1" ht="25.5">
      <c r="A75" s="136">
        <v>1.5</v>
      </c>
      <c r="B75" s="343" t="s">
        <v>302</v>
      </c>
      <c r="C75" s="349" t="s">
        <v>58</v>
      </c>
      <c r="D75" s="381"/>
      <c r="E75" s="394"/>
      <c r="F75" s="390"/>
      <c r="G75" s="390"/>
      <c r="H75" s="390"/>
      <c r="I75" s="390"/>
      <c r="J75" s="390">
        <v>1</v>
      </c>
      <c r="K75" s="354">
        <f t="shared" si="24"/>
        <v>0.1875</v>
      </c>
      <c r="L75" s="411">
        <f t="shared" si="25"/>
        <v>0.1875</v>
      </c>
      <c r="M75" s="391"/>
      <c r="N75" s="391"/>
      <c r="O75" s="391"/>
      <c r="P75" s="391"/>
      <c r="Q75" s="391">
        <v>1</v>
      </c>
      <c r="R75" s="357">
        <f t="shared" si="29"/>
        <v>0.375</v>
      </c>
      <c r="S75" s="419">
        <f t="shared" si="26"/>
        <v>0.375</v>
      </c>
      <c r="T75" s="392"/>
      <c r="U75" s="392"/>
      <c r="V75" s="392"/>
      <c r="W75" s="392"/>
      <c r="X75" s="392">
        <v>1</v>
      </c>
      <c r="Y75" s="360">
        <f t="shared" si="30"/>
        <v>0.5625</v>
      </c>
      <c r="Z75" s="424">
        <f t="shared" si="27"/>
        <v>0.5625</v>
      </c>
      <c r="AA75" s="393"/>
      <c r="AB75" s="393"/>
      <c r="AC75" s="393"/>
      <c r="AD75" s="393"/>
      <c r="AE75" s="393">
        <v>1</v>
      </c>
      <c r="AF75" s="363">
        <f t="shared" si="31"/>
        <v>0.375</v>
      </c>
      <c r="AG75" s="429">
        <f t="shared" si="28"/>
        <v>0.375</v>
      </c>
      <c r="AH75" s="441">
        <f t="shared" si="32"/>
        <v>1.5</v>
      </c>
    </row>
    <row r="76" spans="1:34" s="340" customFormat="1" ht="25.5">
      <c r="A76" s="136">
        <v>2.5</v>
      </c>
      <c r="B76" s="343" t="s">
        <v>304</v>
      </c>
      <c r="C76" s="349" t="s">
        <v>59</v>
      </c>
      <c r="D76" s="381"/>
      <c r="E76" s="394"/>
      <c r="F76" s="390"/>
      <c r="G76" s="390"/>
      <c r="H76" s="390"/>
      <c r="I76" s="390"/>
      <c r="J76" s="390">
        <v>1</v>
      </c>
      <c r="K76" s="354">
        <f t="shared" si="24"/>
        <v>0.3125</v>
      </c>
      <c r="L76" s="411">
        <f t="shared" si="25"/>
        <v>0.3125</v>
      </c>
      <c r="M76" s="391"/>
      <c r="N76" s="391"/>
      <c r="O76" s="391"/>
      <c r="P76" s="391"/>
      <c r="Q76" s="391">
        <v>1</v>
      </c>
      <c r="R76" s="357">
        <f t="shared" si="29"/>
        <v>0.625</v>
      </c>
      <c r="S76" s="419">
        <f t="shared" si="26"/>
        <v>0.625</v>
      </c>
      <c r="T76" s="392"/>
      <c r="U76" s="392"/>
      <c r="V76" s="392"/>
      <c r="W76" s="392"/>
      <c r="X76" s="392">
        <v>1</v>
      </c>
      <c r="Y76" s="360">
        <f t="shared" si="30"/>
        <v>0.9375</v>
      </c>
      <c r="Z76" s="424">
        <f t="shared" si="27"/>
        <v>0.9375</v>
      </c>
      <c r="AA76" s="393"/>
      <c r="AB76" s="393"/>
      <c r="AC76" s="393"/>
      <c r="AD76" s="393"/>
      <c r="AE76" s="393">
        <v>1</v>
      </c>
      <c r="AF76" s="363">
        <f t="shared" si="31"/>
        <v>0.625</v>
      </c>
      <c r="AG76" s="429">
        <f t="shared" si="28"/>
        <v>0.625</v>
      </c>
      <c r="AH76" s="441">
        <f t="shared" si="32"/>
        <v>2.5</v>
      </c>
    </row>
    <row r="77" spans="1:34" s="340" customFormat="1" ht="25.5">
      <c r="A77" s="136">
        <v>2.5</v>
      </c>
      <c r="B77" s="343" t="s">
        <v>354</v>
      </c>
      <c r="C77" s="349" t="s">
        <v>60</v>
      </c>
      <c r="D77" s="381"/>
      <c r="E77" s="394"/>
      <c r="F77" s="390"/>
      <c r="G77" s="390"/>
      <c r="H77" s="390"/>
      <c r="I77" s="390"/>
      <c r="J77" s="390">
        <v>1</v>
      </c>
      <c r="K77" s="354">
        <f t="shared" si="24"/>
        <v>0.3125</v>
      </c>
      <c r="L77" s="411">
        <f t="shared" si="25"/>
        <v>0.3125</v>
      </c>
      <c r="M77" s="391"/>
      <c r="N77" s="391"/>
      <c r="O77" s="391"/>
      <c r="P77" s="391"/>
      <c r="Q77" s="391">
        <v>1</v>
      </c>
      <c r="R77" s="357">
        <f t="shared" si="29"/>
        <v>0.625</v>
      </c>
      <c r="S77" s="419">
        <f t="shared" si="26"/>
        <v>0.625</v>
      </c>
      <c r="T77" s="392"/>
      <c r="U77" s="392"/>
      <c r="V77" s="392"/>
      <c r="W77" s="392"/>
      <c r="X77" s="392">
        <v>1</v>
      </c>
      <c r="Y77" s="360">
        <f t="shared" si="30"/>
        <v>0.9375</v>
      </c>
      <c r="Z77" s="424">
        <f t="shared" si="27"/>
        <v>0.9375</v>
      </c>
      <c r="AA77" s="393"/>
      <c r="AB77" s="393"/>
      <c r="AC77" s="393"/>
      <c r="AD77" s="393"/>
      <c r="AE77" s="393">
        <v>1</v>
      </c>
      <c r="AF77" s="363">
        <f t="shared" si="31"/>
        <v>0.625</v>
      </c>
      <c r="AG77" s="429">
        <f t="shared" si="28"/>
        <v>0.625</v>
      </c>
      <c r="AH77" s="441">
        <f t="shared" si="32"/>
        <v>2.5</v>
      </c>
    </row>
    <row r="78" spans="1:34" s="340" customFormat="1" ht="25.5">
      <c r="A78" s="136">
        <v>2</v>
      </c>
      <c r="B78" s="343" t="s">
        <v>355</v>
      </c>
      <c r="C78" s="349" t="s">
        <v>61</v>
      </c>
      <c r="D78" s="381"/>
      <c r="E78" s="394"/>
      <c r="F78" s="390"/>
      <c r="G78" s="390"/>
      <c r="H78" s="390"/>
      <c r="I78" s="390"/>
      <c r="J78" s="390">
        <v>1</v>
      </c>
      <c r="K78" s="354">
        <f t="shared" si="24"/>
        <v>0.25</v>
      </c>
      <c r="L78" s="411">
        <f t="shared" si="25"/>
        <v>0.25</v>
      </c>
      <c r="M78" s="391"/>
      <c r="N78" s="391"/>
      <c r="O78" s="391"/>
      <c r="P78" s="391"/>
      <c r="Q78" s="391">
        <v>1</v>
      </c>
      <c r="R78" s="357">
        <f t="shared" si="29"/>
        <v>0.5</v>
      </c>
      <c r="S78" s="419">
        <f t="shared" si="26"/>
        <v>0.5</v>
      </c>
      <c r="T78" s="392"/>
      <c r="U78" s="392"/>
      <c r="V78" s="392"/>
      <c r="W78" s="392"/>
      <c r="X78" s="392">
        <v>1</v>
      </c>
      <c r="Y78" s="360">
        <f t="shared" si="30"/>
        <v>0.75</v>
      </c>
      <c r="Z78" s="424">
        <f t="shared" si="27"/>
        <v>0.75</v>
      </c>
      <c r="AA78" s="393"/>
      <c r="AB78" s="393"/>
      <c r="AC78" s="393"/>
      <c r="AD78" s="393"/>
      <c r="AE78" s="393">
        <v>1</v>
      </c>
      <c r="AF78" s="363">
        <f t="shared" si="31"/>
        <v>0.5</v>
      </c>
      <c r="AG78" s="429">
        <f t="shared" si="28"/>
        <v>0.5</v>
      </c>
      <c r="AH78" s="441">
        <f t="shared" si="32"/>
        <v>2</v>
      </c>
    </row>
    <row r="79" spans="1:34" s="340" customFormat="1" ht="38.25">
      <c r="A79" s="136">
        <v>1.5</v>
      </c>
      <c r="B79" s="343" t="s">
        <v>357</v>
      </c>
      <c r="C79" s="349" t="s">
        <v>62</v>
      </c>
      <c r="D79" s="381"/>
      <c r="E79" s="394"/>
      <c r="F79" s="390"/>
      <c r="G79" s="390"/>
      <c r="H79" s="390"/>
      <c r="I79" s="390"/>
      <c r="J79" s="390">
        <v>1</v>
      </c>
      <c r="K79" s="354">
        <f t="shared" si="24"/>
        <v>0.1875</v>
      </c>
      <c r="L79" s="411">
        <f t="shared" si="25"/>
        <v>0.1875</v>
      </c>
      <c r="M79" s="391"/>
      <c r="N79" s="391"/>
      <c r="O79" s="391"/>
      <c r="P79" s="391"/>
      <c r="Q79" s="391">
        <v>1</v>
      </c>
      <c r="R79" s="357">
        <f t="shared" si="29"/>
        <v>0.375</v>
      </c>
      <c r="S79" s="419">
        <f t="shared" si="26"/>
        <v>0.375</v>
      </c>
      <c r="T79" s="392"/>
      <c r="U79" s="392"/>
      <c r="V79" s="392"/>
      <c r="W79" s="392"/>
      <c r="X79" s="392">
        <v>1</v>
      </c>
      <c r="Y79" s="360">
        <f t="shared" si="30"/>
        <v>0.5625</v>
      </c>
      <c r="Z79" s="424">
        <f t="shared" si="27"/>
        <v>0.5625</v>
      </c>
      <c r="AA79" s="393"/>
      <c r="AB79" s="393"/>
      <c r="AC79" s="393"/>
      <c r="AD79" s="393"/>
      <c r="AE79" s="393">
        <v>1</v>
      </c>
      <c r="AF79" s="363">
        <f t="shared" si="31"/>
        <v>0.375</v>
      </c>
      <c r="AG79" s="429">
        <f t="shared" si="28"/>
        <v>0.375</v>
      </c>
      <c r="AH79" s="441">
        <f t="shared" si="32"/>
        <v>1.5</v>
      </c>
    </row>
    <row r="80" spans="1:34" s="340" customFormat="1" ht="25.5">
      <c r="A80" s="136">
        <v>1.5</v>
      </c>
      <c r="B80" s="343" t="s">
        <v>359</v>
      </c>
      <c r="C80" s="349" t="s">
        <v>63</v>
      </c>
      <c r="D80" s="381"/>
      <c r="E80" s="394"/>
      <c r="F80" s="390"/>
      <c r="G80" s="390"/>
      <c r="H80" s="390"/>
      <c r="I80" s="390"/>
      <c r="J80" s="390">
        <v>1</v>
      </c>
      <c r="K80" s="354">
        <f t="shared" si="24"/>
        <v>0.1875</v>
      </c>
      <c r="L80" s="411">
        <f t="shared" si="25"/>
        <v>0.1875</v>
      </c>
      <c r="M80" s="391"/>
      <c r="N80" s="391"/>
      <c r="O80" s="391"/>
      <c r="P80" s="391"/>
      <c r="Q80" s="391">
        <v>1</v>
      </c>
      <c r="R80" s="357">
        <f t="shared" si="29"/>
        <v>0.375</v>
      </c>
      <c r="S80" s="419">
        <f t="shared" si="26"/>
        <v>0.375</v>
      </c>
      <c r="T80" s="392"/>
      <c r="U80" s="392"/>
      <c r="V80" s="392"/>
      <c r="W80" s="392"/>
      <c r="X80" s="392">
        <v>1</v>
      </c>
      <c r="Y80" s="360">
        <f t="shared" si="30"/>
        <v>0.5625</v>
      </c>
      <c r="Z80" s="424">
        <f t="shared" si="27"/>
        <v>0.5625</v>
      </c>
      <c r="AA80" s="393"/>
      <c r="AB80" s="393"/>
      <c r="AC80" s="393"/>
      <c r="AD80" s="393"/>
      <c r="AE80" s="393">
        <v>1</v>
      </c>
      <c r="AF80" s="363">
        <f t="shared" si="31"/>
        <v>0.375</v>
      </c>
      <c r="AG80" s="429">
        <f t="shared" si="28"/>
        <v>0.375</v>
      </c>
      <c r="AH80" s="441">
        <f t="shared" si="32"/>
        <v>1.5</v>
      </c>
    </row>
    <row r="81" spans="1:34" s="340" customFormat="1" ht="25.5">
      <c r="A81" s="136">
        <v>2</v>
      </c>
      <c r="B81" s="343" t="s">
        <v>361</v>
      </c>
      <c r="C81" s="349" t="s">
        <v>64</v>
      </c>
      <c r="D81" s="381"/>
      <c r="E81" s="394"/>
      <c r="F81" s="390"/>
      <c r="G81" s="390"/>
      <c r="H81" s="390"/>
      <c r="I81" s="390"/>
      <c r="J81" s="390">
        <v>1</v>
      </c>
      <c r="K81" s="354">
        <f t="shared" si="24"/>
        <v>0.25</v>
      </c>
      <c r="L81" s="411">
        <f t="shared" si="25"/>
        <v>0.25</v>
      </c>
      <c r="M81" s="391"/>
      <c r="N81" s="391"/>
      <c r="O81" s="391"/>
      <c r="P81" s="391"/>
      <c r="Q81" s="391">
        <v>1</v>
      </c>
      <c r="R81" s="357">
        <f t="shared" si="29"/>
        <v>0.5</v>
      </c>
      <c r="S81" s="419">
        <f t="shared" si="26"/>
        <v>0.5</v>
      </c>
      <c r="T81" s="392"/>
      <c r="U81" s="392"/>
      <c r="V81" s="392"/>
      <c r="W81" s="392"/>
      <c r="X81" s="392">
        <v>1</v>
      </c>
      <c r="Y81" s="360">
        <f t="shared" si="30"/>
        <v>0.75</v>
      </c>
      <c r="Z81" s="424">
        <f t="shared" si="27"/>
        <v>0.75</v>
      </c>
      <c r="AA81" s="393"/>
      <c r="AB81" s="393"/>
      <c r="AC81" s="393"/>
      <c r="AD81" s="393"/>
      <c r="AE81" s="393">
        <v>1</v>
      </c>
      <c r="AF81" s="363">
        <f t="shared" si="31"/>
        <v>0.5</v>
      </c>
      <c r="AG81" s="429">
        <f t="shared" si="28"/>
        <v>0.5</v>
      </c>
      <c r="AH81" s="441">
        <f t="shared" si="32"/>
        <v>2</v>
      </c>
    </row>
    <row r="82" spans="1:34" s="340" customFormat="1" ht="27.75">
      <c r="A82" s="136">
        <v>1.5</v>
      </c>
      <c r="B82" s="343" t="s">
        <v>363</v>
      </c>
      <c r="C82" s="349" t="s">
        <v>65</v>
      </c>
      <c r="D82" s="381"/>
      <c r="E82" s="394"/>
      <c r="F82" s="390"/>
      <c r="G82" s="390"/>
      <c r="H82" s="390"/>
      <c r="I82" s="390"/>
      <c r="J82" s="390">
        <v>1</v>
      </c>
      <c r="K82" s="354">
        <f t="shared" si="24"/>
        <v>0.1875</v>
      </c>
      <c r="L82" s="411">
        <f t="shared" si="25"/>
        <v>0.1875</v>
      </c>
      <c r="M82" s="391"/>
      <c r="N82" s="391"/>
      <c r="O82" s="391"/>
      <c r="P82" s="391"/>
      <c r="Q82" s="391">
        <v>1</v>
      </c>
      <c r="R82" s="357">
        <f t="shared" si="29"/>
        <v>0.375</v>
      </c>
      <c r="S82" s="419">
        <f t="shared" si="26"/>
        <v>0.375</v>
      </c>
      <c r="T82" s="392"/>
      <c r="U82" s="392"/>
      <c r="V82" s="392"/>
      <c r="W82" s="392"/>
      <c r="X82" s="392">
        <v>1</v>
      </c>
      <c r="Y82" s="360">
        <f t="shared" si="30"/>
        <v>0.5625</v>
      </c>
      <c r="Z82" s="424">
        <f t="shared" si="27"/>
        <v>0.5625</v>
      </c>
      <c r="AA82" s="393"/>
      <c r="AB82" s="393"/>
      <c r="AC82" s="393"/>
      <c r="AD82" s="393"/>
      <c r="AE82" s="393">
        <v>1</v>
      </c>
      <c r="AF82" s="363">
        <f t="shared" si="31"/>
        <v>0.375</v>
      </c>
      <c r="AG82" s="429">
        <f t="shared" si="28"/>
        <v>0.375</v>
      </c>
      <c r="AH82" s="441">
        <f t="shared" si="32"/>
        <v>1.5</v>
      </c>
    </row>
    <row r="83" spans="1:34" s="340" customFormat="1" ht="15.75">
      <c r="A83" s="395"/>
      <c r="B83" s="400"/>
      <c r="L83" s="415"/>
      <c r="S83" s="415"/>
      <c r="Z83" s="415"/>
      <c r="AG83" s="415"/>
      <c r="AH83" s="438"/>
    </row>
    <row r="84" spans="1:34" s="340" customFormat="1" ht="15.75">
      <c r="A84" s="395"/>
      <c r="B84" s="400"/>
      <c r="L84" s="415"/>
      <c r="S84" s="415"/>
      <c r="Z84" s="415"/>
      <c r="AG84" s="415"/>
      <c r="AH84" s="438"/>
    </row>
  </sheetData>
  <sheetProtection sheet="1" formatCells="0" formatColumns="0" formatRows="0" insertColumns="0" insertRows="0" insertHyperlinks="0" deleteColumns="0" deleteRows="0" sort="0" autoFilter="0" pivotTables="0"/>
  <mergeCells count="8">
    <mergeCell ref="F4:AG4"/>
    <mergeCell ref="C5:C6"/>
    <mergeCell ref="E5:E6"/>
    <mergeCell ref="A5:B6"/>
    <mergeCell ref="T5:X5"/>
    <mergeCell ref="F5:J5"/>
    <mergeCell ref="M5:Q5"/>
    <mergeCell ref="AA5:AE5"/>
  </mergeCells>
  <dataValidations count="5">
    <dataValidation type="list" allowBlank="1" showInputMessage="1" showErrorMessage="1" sqref="G8:G15 G65:G82 G43:G63 G33:G41 G28:G31 G17:G26 N8:N15 N65:N82 N43:N63 N33:N41 N28:N31 N17:N26 U8:U15 U65:U82 U43:U63 U33:U41 U28:U31 U17:U26 AB17:AB26 AB65:AB82 AB43:AB63 AB33:AB41 AB28:AB31 AB8:AB15">
      <formula1>"10%,20%,30%"</formula1>
    </dataValidation>
    <dataValidation type="list" allowBlank="1" showInputMessage="1" showErrorMessage="1" sqref="F8:F15 F65:F82 F43:F63 F33:F41 F28:F31 F17:F26 M8:M15 M65:M82 M43:M63 M33:M41 M28:M31 M17:M26 T8:T15 T65:T82 T43:T63 T33:T41 T28:T31 T17:T26 AA17:AA26 AA65:AA82 AA43:AA63 AA33:AA41 AA28:AA31 AA8:AA15">
      <formula1>"0%"</formula1>
    </dataValidation>
    <dataValidation type="list" allowBlank="1" showInputMessage="1" showErrorMessage="1" sqref="H8:H15 H65:H82 H43:H63 H33:H41 H28:H31 H17:H26 O8:O15 O65:O82 O43:O63 O33:O41 O28:O31 O17:O26 V8:V15 V65:V82 V43:V63 V33:V41 V28:V31 V17:V26 AC17:AC26 AC65:AC82 AC43:AC63 AC33:AC41 AC28:AC31 AC8:AC15">
      <formula1>"40%,50%,60%"</formula1>
    </dataValidation>
    <dataValidation type="list" allowBlank="1" showInputMessage="1" showErrorMessage="1" sqref="I8:I15 I65:I82 I43:I63 I33:I41 I28:I31 I17:I26 P8:P15 P65:P82 P43:P63 P33:P41 P28:P31 P17:P26 W8:W15 W65:W82 W43:W63 W33:W41 W28:W31 W17:W26 AD17:AD26 AD65:AD82 AD43:AD63 AD33:AD41 AD28:AD31 AD8:AD15">
      <formula1>"70%,80%,90%"</formula1>
    </dataValidation>
    <dataValidation type="list" allowBlank="1" showInputMessage="1" showErrorMessage="1" sqref="J8:J15 J65:J82 J43:J63 J33:J41 J28:J31 J17:J26 Q8:Q15 Q65:Q82 Q43:Q63 Q33:Q41 Q28:Q31 Q17:Q26 X8:X15 X65:X82 X43:X63 X33:X41 X28:X31 X17:X26 AE17:AE26 AE65:AE82 AE43:AE63 AE33:AE41 AE28:AE31 AE8:AE15">
      <formula1>"100%"</formula1>
    </dataValidation>
  </dataValidations>
  <hyperlinks>
    <hyperlink ref="F3" location="'Quadro Pontuacao'!A1" display="Quadro de pontuação"/>
  </hyperlinks>
  <printOptions/>
  <pageMargins left="0.511811024" right="0.511811024" top="0.787401575" bottom="0.787401575" header="0.31496062" footer="0.31496062"/>
  <pageSetup horizontalDpi="600" verticalDpi="600" orientation="landscape" paperSize="8"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lipe333</dc:creator>
  <cp:keywords/>
  <dc:description/>
  <cp:lastModifiedBy>mcohen</cp:lastModifiedBy>
  <cp:lastPrinted>2013-03-18T20:05:45Z</cp:lastPrinted>
  <dcterms:created xsi:type="dcterms:W3CDTF">2012-11-05T18:59:17Z</dcterms:created>
  <dcterms:modified xsi:type="dcterms:W3CDTF">2013-04-02T16:50:45Z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